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Password="D8CF" lockStructure="1"/>
  <bookViews>
    <workbookView xWindow="-15" yWindow="-15" windowWidth="9720" windowHeight="11400"/>
  </bookViews>
  <sheets>
    <sheet name="Almacén Heterogéneo" sheetId="5" r:id="rId1"/>
    <sheet name="Almacén Homogéneo" sheetId="12" r:id="rId2"/>
    <sheet name="Cuadro Auxiliar CRAEH" sheetId="10" r:id="rId3"/>
    <sheet name="(5) Densidad Carga de Fuego" sheetId="25" r:id="rId4"/>
    <sheet name="(20) Densidad Carga de Fuego" sheetId="26" r:id="rId5"/>
    <sheet name="(35) Densidad Carga de Fuego" sheetId="27" r:id="rId6"/>
    <sheet name="Tabla 1.1 RSCIEI" sheetId="16" r:id="rId7"/>
    <sheet name="Tabla 1.2 RSCIEI" sheetId="13" r:id="rId8"/>
    <sheet name="Tabla 1.2 Fab&amp;Venta" sheetId="17" r:id="rId9"/>
    <sheet name="Tabla 1.2 Almcto" sheetId="18" r:id="rId10"/>
    <sheet name="Tabla 1.4 RSCIEI" sheetId="15" r:id="rId11"/>
  </sheets>
  <externalReferences>
    <externalReference r:id="rId12"/>
  </externalReferences>
  <definedNames>
    <definedName name="Altura" localSheetId="0">'Almacén Heterogéneo'!$B$9</definedName>
    <definedName name="Altura" localSheetId="1">'Almacén Homogéneo'!$B$11</definedName>
    <definedName name="Carga" localSheetId="0">'Almacén Heterogéneo'!$D$9</definedName>
    <definedName name="Carga" localSheetId="1">'Almacén Homogéneo'!$I$17</definedName>
    <definedName name="CargaTotal" localSheetId="4">'(20) Densidad Carga de Fuego'!$F$83</definedName>
    <definedName name="CargaTotal" localSheetId="5">'(35) Densidad Carga de Fuego'!$F$128</definedName>
    <definedName name="CargaTotal" localSheetId="3">'(5) Densidad Carga de Fuego'!$F$38</definedName>
    <definedName name="Ci" localSheetId="1">'Almacén Homogéneo'!$O$6</definedName>
    <definedName name="CiElegido">'Almacén Homogéneo'!$P$6</definedName>
    <definedName name="Densidad" localSheetId="0">'Almacén Heterogéneo'!$E$5</definedName>
    <definedName name="Densidad" localSheetId="1">'Almacén Homogéneo'!$F$17</definedName>
    <definedName name="DensidadTotal" localSheetId="4">'(20) Densidad Carga de Fuego'!$F$84</definedName>
    <definedName name="DensidadTotal" localSheetId="5">'(35) Densidad Carga de Fuego'!$F$129</definedName>
    <definedName name="DensidadTotal" localSheetId="3">'(5) Densidad Carga de Fuego'!$F$39</definedName>
    <definedName name="Epigrafe" localSheetId="1">'Almacén Homogéneo'!$E$6</definedName>
    <definedName name="espaciolibre" localSheetId="1">'Almacén Homogéneo'!$H$11</definedName>
    <definedName name="Estandar" localSheetId="1">'Almacén Homogéneo'!$D$11</definedName>
    <definedName name="H">[1]Hoja1!$B$2</definedName>
    <definedName name="ka" localSheetId="1">'Almacén Homogéneo'!$M$11</definedName>
    <definedName name="kafijo" localSheetId="1">'Almacén Homogéneo'!$E$11</definedName>
    <definedName name="kf" localSheetId="1">'Almacén Homogéneo'!$M$6</definedName>
    <definedName name="NivelRiesgo" localSheetId="1">'Almacén Homogéneo'!$D$14</definedName>
    <definedName name="ocupacionplanta" localSheetId="1">'Almacén Homogéneo'!$F$11</definedName>
    <definedName name="qv" localSheetId="1">'Almacén Homogéneo'!$N$6</definedName>
    <definedName name="Ra" localSheetId="1">'Almacén Homogéneo'!$Q$6</definedName>
    <definedName name="Superficie" localSheetId="0">'Almacén Heterogéneo'!$C$9</definedName>
    <definedName name="Superficie" localSheetId="1">'Almacén Homogéneo'!$C$11</definedName>
    <definedName name="SuperficieSector" localSheetId="4">'(20) Densidad Carga de Fuego'!$A$84</definedName>
    <definedName name="SuperficieSector" localSheetId="5">'(35) Densidad Carga de Fuego'!$A$129</definedName>
    <definedName name="SuperficieSector" localSheetId="3">'(5) Densidad Carga de Fuego'!$A$39</definedName>
    <definedName name="SuperficieSector">#REF!</definedName>
    <definedName name="UsoComercial" localSheetId="0">'Almacén Heterogéneo'!$D$5</definedName>
    <definedName name="UsoComercial" localSheetId="1">'Almacén Homogéneo'!$D$6</definedName>
    <definedName name="V">[1]Hoja1!$A$2</definedName>
    <definedName name="Volumen" localSheetId="0">'Almacén Heterogéneo'!$A$9</definedName>
    <definedName name="Volumen" localSheetId="1">'Almacén Homogéneo'!$A$11</definedName>
    <definedName name="Vproducto">'Almacén Homogéneo'!$J$11</definedName>
    <definedName name="Vriesgoalto" localSheetId="0">'Almacén Heterogéneo'!$C$15</definedName>
    <definedName name="Vriesgoalto" localSheetId="1">'Almacén Homogéneo'!$C$17</definedName>
    <definedName name="Vriesgobajo" localSheetId="0">'Almacén Heterogéneo'!$A$15</definedName>
    <definedName name="Vriesgobajo" localSheetId="1">'Almacén Homogéneo'!$A$17</definedName>
    <definedName name="Vriesgomedio" localSheetId="0">'Almacén Heterogéneo'!$B$15</definedName>
    <definedName name="Vriesgomedio" localSheetId="1">'Almacén Homogéneo'!$B$17</definedName>
  </definedNames>
  <calcPr calcId="144525"/>
</workbook>
</file>

<file path=xl/calcChain.xml><?xml version="1.0" encoding="utf-8"?>
<calcChain xmlns="http://schemas.openxmlformats.org/spreadsheetml/2006/main">
  <c r="Q6" i="12" l="1"/>
  <c r="O6" i="12"/>
  <c r="N6" i="12"/>
  <c r="P92" i="27" l="1"/>
  <c r="R92" i="27" s="1"/>
  <c r="P93" i="27"/>
  <c r="Q93" i="27" s="1"/>
  <c r="P94" i="27"/>
  <c r="Q94" i="27" s="1"/>
  <c r="P95" i="27"/>
  <c r="Q95" i="27" s="1"/>
  <c r="P96" i="27"/>
  <c r="R96" i="27" s="1"/>
  <c r="P97" i="27"/>
  <c r="Q97" i="27" s="1"/>
  <c r="P98" i="27"/>
  <c r="Q98" i="27" s="1"/>
  <c r="P99" i="27"/>
  <c r="Q99" i="27" s="1"/>
  <c r="P100" i="27"/>
  <c r="R100" i="27" s="1"/>
  <c r="P101" i="27"/>
  <c r="Q101" i="27" s="1"/>
  <c r="P102" i="27"/>
  <c r="Q102" i="27" s="1"/>
  <c r="P103" i="27"/>
  <c r="Q103" i="27" s="1"/>
  <c r="P104" i="27"/>
  <c r="R104" i="27" s="1"/>
  <c r="P105" i="27"/>
  <c r="Q105" i="27" s="1"/>
  <c r="P106" i="27"/>
  <c r="Q106" i="27" s="1"/>
  <c r="O92" i="27"/>
  <c r="O93" i="27"/>
  <c r="O94" i="27"/>
  <c r="O95" i="27"/>
  <c r="O96" i="27"/>
  <c r="O97" i="27"/>
  <c r="O98" i="27"/>
  <c r="O99" i="27"/>
  <c r="O100" i="27"/>
  <c r="O101" i="27"/>
  <c r="O102" i="27"/>
  <c r="O103" i="27"/>
  <c r="O104" i="27"/>
  <c r="O105" i="27"/>
  <c r="O106" i="27"/>
  <c r="M92" i="27"/>
  <c r="M93" i="27"/>
  <c r="M94" i="27"/>
  <c r="M95" i="27"/>
  <c r="M96" i="27"/>
  <c r="M97" i="27"/>
  <c r="M98" i="27"/>
  <c r="M99" i="27"/>
  <c r="M100" i="27"/>
  <c r="M101" i="27"/>
  <c r="M102" i="27"/>
  <c r="M103" i="27"/>
  <c r="M104" i="27"/>
  <c r="M105" i="27"/>
  <c r="M106" i="27"/>
  <c r="K92" i="27"/>
  <c r="K93" i="27"/>
  <c r="K94" i="27"/>
  <c r="K95" i="27"/>
  <c r="K96" i="27"/>
  <c r="K97" i="27"/>
  <c r="K98" i="27"/>
  <c r="K99" i="27"/>
  <c r="K100" i="27"/>
  <c r="K101" i="27"/>
  <c r="K102" i="27"/>
  <c r="K103" i="27"/>
  <c r="K104" i="27"/>
  <c r="K105" i="27"/>
  <c r="K106" i="27"/>
  <c r="P50" i="27"/>
  <c r="R50" i="27" s="1"/>
  <c r="P51" i="27"/>
  <c r="Q51" i="27" s="1"/>
  <c r="P52" i="27"/>
  <c r="Q52" i="27" s="1"/>
  <c r="P53" i="27"/>
  <c r="Q53" i="27" s="1"/>
  <c r="P54" i="27"/>
  <c r="R54" i="27" s="1"/>
  <c r="P55" i="27"/>
  <c r="Q55" i="27" s="1"/>
  <c r="P56" i="27"/>
  <c r="Q56" i="27" s="1"/>
  <c r="P57" i="27"/>
  <c r="Q57" i="27" s="1"/>
  <c r="P58" i="27"/>
  <c r="R58" i="27" s="1"/>
  <c r="P59" i="27"/>
  <c r="Q59" i="27" s="1"/>
  <c r="P60" i="27"/>
  <c r="Q60" i="27" s="1"/>
  <c r="P61" i="27"/>
  <c r="Q61" i="27" s="1"/>
  <c r="P62" i="27"/>
  <c r="R62" i="27" s="1"/>
  <c r="P63" i="27"/>
  <c r="Q63" i="27" s="1"/>
  <c r="P64" i="27"/>
  <c r="Q64" i="27" s="1"/>
  <c r="O50" i="27"/>
  <c r="W50" i="27" s="1"/>
  <c r="O51" i="27"/>
  <c r="W51" i="27" s="1"/>
  <c r="O52" i="27"/>
  <c r="W52" i="27" s="1"/>
  <c r="O53" i="27"/>
  <c r="W53" i="27" s="1"/>
  <c r="O54" i="27"/>
  <c r="W54" i="27" s="1"/>
  <c r="O55" i="27"/>
  <c r="W55" i="27" s="1"/>
  <c r="O56" i="27"/>
  <c r="W56" i="27" s="1"/>
  <c r="O57" i="27"/>
  <c r="W57" i="27" s="1"/>
  <c r="O58" i="27"/>
  <c r="W58" i="27" s="1"/>
  <c r="O59" i="27"/>
  <c r="W59" i="27" s="1"/>
  <c r="O60" i="27"/>
  <c r="W60" i="27" s="1"/>
  <c r="O61" i="27"/>
  <c r="W61" i="27" s="1"/>
  <c r="O62" i="27"/>
  <c r="W62" i="27" s="1"/>
  <c r="O63" i="27"/>
  <c r="W63" i="27" s="1"/>
  <c r="O64" i="27"/>
  <c r="W64" i="27" s="1"/>
  <c r="K50" i="27"/>
  <c r="M50" i="27"/>
  <c r="K51" i="27"/>
  <c r="M51" i="27"/>
  <c r="K52" i="27"/>
  <c r="M52" i="27"/>
  <c r="K53" i="27"/>
  <c r="M53" i="27"/>
  <c r="K54" i="27"/>
  <c r="M54" i="27"/>
  <c r="K55" i="27"/>
  <c r="M55" i="27"/>
  <c r="K56" i="27"/>
  <c r="M56" i="27"/>
  <c r="K57" i="27"/>
  <c r="M57" i="27"/>
  <c r="K58" i="27"/>
  <c r="M58" i="27"/>
  <c r="K59" i="27"/>
  <c r="M59" i="27"/>
  <c r="K60" i="27"/>
  <c r="M60" i="27"/>
  <c r="K61" i="27"/>
  <c r="M61" i="27"/>
  <c r="K62" i="27"/>
  <c r="M62" i="27"/>
  <c r="K63" i="27"/>
  <c r="M63" i="27"/>
  <c r="K64" i="27"/>
  <c r="M64" i="27"/>
  <c r="P8" i="27"/>
  <c r="Q8" i="27" s="1"/>
  <c r="P9" i="27"/>
  <c r="R9" i="27" s="1"/>
  <c r="P10" i="27"/>
  <c r="Q10" i="27" s="1"/>
  <c r="P11" i="27"/>
  <c r="R11" i="27" s="1"/>
  <c r="P12" i="27"/>
  <c r="Q12" i="27" s="1"/>
  <c r="P13" i="27"/>
  <c r="R13" i="27" s="1"/>
  <c r="P14" i="27"/>
  <c r="Q14" i="27" s="1"/>
  <c r="P15" i="27"/>
  <c r="R15" i="27" s="1"/>
  <c r="P16" i="27"/>
  <c r="Q16" i="27" s="1"/>
  <c r="P17" i="27"/>
  <c r="P18" i="27"/>
  <c r="Q18" i="27" s="1"/>
  <c r="P19" i="27"/>
  <c r="R19" i="27" s="1"/>
  <c r="P20" i="27"/>
  <c r="Q20" i="27" s="1"/>
  <c r="P21" i="27"/>
  <c r="P22" i="27"/>
  <c r="Q22" i="27" s="1"/>
  <c r="O8" i="27"/>
  <c r="O9" i="27"/>
  <c r="O10" i="27"/>
  <c r="O11" i="27"/>
  <c r="O12" i="27"/>
  <c r="O13" i="27"/>
  <c r="O14" i="27"/>
  <c r="O15" i="27"/>
  <c r="O16" i="27"/>
  <c r="O17" i="27"/>
  <c r="O18" i="27"/>
  <c r="O19" i="27"/>
  <c r="O20" i="27"/>
  <c r="O21" i="27"/>
  <c r="O22" i="27"/>
  <c r="F8" i="27"/>
  <c r="G8" i="27"/>
  <c r="F9" i="27"/>
  <c r="G9" i="27"/>
  <c r="F10" i="27"/>
  <c r="G10" i="27"/>
  <c r="F11" i="27"/>
  <c r="G11" i="27"/>
  <c r="F12" i="27"/>
  <c r="G12" i="27"/>
  <c r="F13" i="27"/>
  <c r="G13" i="27"/>
  <c r="F14" i="27"/>
  <c r="G14" i="27"/>
  <c r="F15" i="27"/>
  <c r="G15" i="27"/>
  <c r="F16" i="27"/>
  <c r="G16" i="27"/>
  <c r="F17" i="27"/>
  <c r="G17" i="27"/>
  <c r="F18" i="27"/>
  <c r="G18" i="27"/>
  <c r="F19" i="27"/>
  <c r="G19" i="27"/>
  <c r="F20" i="27"/>
  <c r="G20" i="27"/>
  <c r="F21" i="27"/>
  <c r="G21" i="27"/>
  <c r="F22" i="27"/>
  <c r="G22" i="27"/>
  <c r="W126" i="27"/>
  <c r="P124" i="27"/>
  <c r="O124" i="27"/>
  <c r="M124" i="27"/>
  <c r="K124" i="27"/>
  <c r="P123" i="27"/>
  <c r="R123" i="27" s="1"/>
  <c r="O123" i="27"/>
  <c r="M123" i="27"/>
  <c r="K123" i="27"/>
  <c r="P122" i="27"/>
  <c r="O122" i="27"/>
  <c r="M122" i="27"/>
  <c r="K122" i="27"/>
  <c r="P121" i="27"/>
  <c r="R121" i="27" s="1"/>
  <c r="O121" i="27"/>
  <c r="M121" i="27"/>
  <c r="K121" i="27"/>
  <c r="P120" i="27"/>
  <c r="O120" i="27"/>
  <c r="M120" i="27"/>
  <c r="K120" i="27"/>
  <c r="P119" i="27"/>
  <c r="R119" i="27" s="1"/>
  <c r="O119" i="27"/>
  <c r="M119" i="27"/>
  <c r="K119" i="27"/>
  <c r="P118" i="27"/>
  <c r="O118" i="27"/>
  <c r="M118" i="27"/>
  <c r="K118" i="27"/>
  <c r="P117" i="27"/>
  <c r="O117" i="27"/>
  <c r="M117" i="27"/>
  <c r="K117" i="27"/>
  <c r="P116" i="27"/>
  <c r="O116" i="27"/>
  <c r="M116" i="27"/>
  <c r="K116" i="27"/>
  <c r="P115" i="27"/>
  <c r="R115" i="27" s="1"/>
  <c r="O115" i="27"/>
  <c r="M115" i="27"/>
  <c r="K115" i="27"/>
  <c r="P114" i="27"/>
  <c r="O114" i="27"/>
  <c r="M114" i="27"/>
  <c r="K114" i="27"/>
  <c r="P113" i="27"/>
  <c r="R113" i="27" s="1"/>
  <c r="O113" i="27"/>
  <c r="M113" i="27"/>
  <c r="K113" i="27"/>
  <c r="P112" i="27"/>
  <c r="O112" i="27"/>
  <c r="M112" i="27"/>
  <c r="K112" i="27"/>
  <c r="P111" i="27"/>
  <c r="R111" i="27" s="1"/>
  <c r="O111" i="27"/>
  <c r="M111" i="27"/>
  <c r="K111" i="27"/>
  <c r="P110" i="27"/>
  <c r="O110" i="27"/>
  <c r="M110" i="27"/>
  <c r="K110" i="27"/>
  <c r="P109" i="27"/>
  <c r="O109" i="27"/>
  <c r="M109" i="27"/>
  <c r="K109" i="27"/>
  <c r="P108" i="27"/>
  <c r="O108" i="27"/>
  <c r="M108" i="27"/>
  <c r="K108" i="27"/>
  <c r="P107" i="27"/>
  <c r="R107" i="27" s="1"/>
  <c r="O107" i="27"/>
  <c r="M107" i="27"/>
  <c r="K107" i="27"/>
  <c r="P91" i="27"/>
  <c r="O91" i="27"/>
  <c r="M91" i="27"/>
  <c r="K91" i="27"/>
  <c r="P90" i="27"/>
  <c r="R90" i="27" s="1"/>
  <c r="O90" i="27"/>
  <c r="M90" i="27"/>
  <c r="K90" i="27"/>
  <c r="P82" i="27"/>
  <c r="O82" i="27"/>
  <c r="W82" i="27" s="1"/>
  <c r="M82" i="27"/>
  <c r="K82" i="27"/>
  <c r="P81" i="27"/>
  <c r="Q81" i="27" s="1"/>
  <c r="O81" i="27"/>
  <c r="W81" i="27" s="1"/>
  <c r="M81" i="27"/>
  <c r="K81" i="27"/>
  <c r="P80" i="27"/>
  <c r="O80" i="27"/>
  <c r="W80" i="27" s="1"/>
  <c r="M80" i="27"/>
  <c r="K80" i="27"/>
  <c r="P79" i="27"/>
  <c r="Q79" i="27" s="1"/>
  <c r="O79" i="27"/>
  <c r="W79" i="27" s="1"/>
  <c r="M79" i="27"/>
  <c r="K79" i="27"/>
  <c r="P78" i="27"/>
  <c r="O78" i="27"/>
  <c r="W78" i="27" s="1"/>
  <c r="M78" i="27"/>
  <c r="K78" i="27"/>
  <c r="P77" i="27"/>
  <c r="Q77" i="27" s="1"/>
  <c r="O77" i="27"/>
  <c r="W77" i="27" s="1"/>
  <c r="M77" i="27"/>
  <c r="K77" i="27"/>
  <c r="P76" i="27"/>
  <c r="O76" i="27"/>
  <c r="W76" i="27" s="1"/>
  <c r="M76" i="27"/>
  <c r="K76" i="27"/>
  <c r="P75" i="27"/>
  <c r="Q75" i="27" s="1"/>
  <c r="O75" i="27"/>
  <c r="W75" i="27" s="1"/>
  <c r="M75" i="27"/>
  <c r="K75" i="27"/>
  <c r="P74" i="27"/>
  <c r="R74" i="27" s="1"/>
  <c r="O74" i="27"/>
  <c r="W74" i="27" s="1"/>
  <c r="M74" i="27"/>
  <c r="K74" i="27"/>
  <c r="P73" i="27"/>
  <c r="Q73" i="27" s="1"/>
  <c r="O73" i="27"/>
  <c r="W73" i="27" s="1"/>
  <c r="M73" i="27"/>
  <c r="K73" i="27"/>
  <c r="P72" i="27"/>
  <c r="O72" i="27"/>
  <c r="W72" i="27" s="1"/>
  <c r="M72" i="27"/>
  <c r="K72" i="27"/>
  <c r="P71" i="27"/>
  <c r="Q71" i="27" s="1"/>
  <c r="O71" i="27"/>
  <c r="W71" i="27" s="1"/>
  <c r="M71" i="27"/>
  <c r="K71" i="27"/>
  <c r="P70" i="27"/>
  <c r="O70" i="27"/>
  <c r="W70" i="27" s="1"/>
  <c r="M70" i="27"/>
  <c r="K70" i="27"/>
  <c r="P69" i="27"/>
  <c r="Q69" i="27" s="1"/>
  <c r="O69" i="27"/>
  <c r="W69" i="27" s="1"/>
  <c r="M69" i="27"/>
  <c r="K69" i="27"/>
  <c r="P68" i="27"/>
  <c r="O68" i="27"/>
  <c r="W68" i="27" s="1"/>
  <c r="M68" i="27"/>
  <c r="K68" i="27"/>
  <c r="P67" i="27"/>
  <c r="Q67" i="27" s="1"/>
  <c r="O67" i="27"/>
  <c r="W67" i="27" s="1"/>
  <c r="M67" i="27"/>
  <c r="K67" i="27"/>
  <c r="P66" i="27"/>
  <c r="O66" i="27"/>
  <c r="W66" i="27" s="1"/>
  <c r="M66" i="27"/>
  <c r="K66" i="27"/>
  <c r="P65" i="27"/>
  <c r="Q65" i="27" s="1"/>
  <c r="O65" i="27"/>
  <c r="W65" i="27" s="1"/>
  <c r="M65" i="27"/>
  <c r="K65" i="27"/>
  <c r="P49" i="27"/>
  <c r="O49" i="27"/>
  <c r="W49" i="27" s="1"/>
  <c r="M49" i="27"/>
  <c r="K49" i="27"/>
  <c r="P48" i="27"/>
  <c r="Q48" i="27" s="1"/>
  <c r="O48" i="27"/>
  <c r="M48" i="27"/>
  <c r="K48" i="27"/>
  <c r="W42" i="27"/>
  <c r="P40" i="27"/>
  <c r="O40" i="27"/>
  <c r="G40" i="27"/>
  <c r="F40" i="27"/>
  <c r="P39" i="27"/>
  <c r="O39" i="27"/>
  <c r="G39" i="27"/>
  <c r="F39" i="27"/>
  <c r="P38" i="27"/>
  <c r="O38" i="27"/>
  <c r="G38" i="27"/>
  <c r="F38" i="27"/>
  <c r="P37" i="27"/>
  <c r="O37" i="27"/>
  <c r="G37" i="27"/>
  <c r="F37" i="27"/>
  <c r="P36" i="27"/>
  <c r="O36" i="27"/>
  <c r="G36" i="27"/>
  <c r="F36" i="27"/>
  <c r="P35" i="27"/>
  <c r="O35" i="27"/>
  <c r="G35" i="27"/>
  <c r="F35" i="27"/>
  <c r="P34" i="27"/>
  <c r="R34" i="27" s="1"/>
  <c r="O34" i="27"/>
  <c r="G34" i="27"/>
  <c r="F34" i="27"/>
  <c r="P33" i="27"/>
  <c r="O33" i="27"/>
  <c r="G33" i="27"/>
  <c r="F33" i="27"/>
  <c r="P32" i="27"/>
  <c r="O32" i="27"/>
  <c r="G32" i="27"/>
  <c r="F32" i="27"/>
  <c r="P31" i="27"/>
  <c r="O31" i="27"/>
  <c r="G31" i="27"/>
  <c r="F31" i="27"/>
  <c r="P30" i="27"/>
  <c r="O30" i="27"/>
  <c r="G30" i="27"/>
  <c r="F30" i="27"/>
  <c r="P29" i="27"/>
  <c r="O29" i="27"/>
  <c r="G29" i="27"/>
  <c r="F29" i="27"/>
  <c r="P28" i="27"/>
  <c r="O28" i="27"/>
  <c r="G28" i="27"/>
  <c r="F28" i="27"/>
  <c r="P27" i="27"/>
  <c r="O27" i="27"/>
  <c r="G27" i="27"/>
  <c r="F27" i="27"/>
  <c r="P26" i="27"/>
  <c r="O26" i="27"/>
  <c r="G26" i="27"/>
  <c r="F26" i="27"/>
  <c r="P25" i="27"/>
  <c r="O25" i="27"/>
  <c r="G25" i="27"/>
  <c r="F25" i="27"/>
  <c r="P24" i="27"/>
  <c r="O24" i="27"/>
  <c r="G24" i="27"/>
  <c r="F24" i="27"/>
  <c r="P23" i="27"/>
  <c r="O23" i="27"/>
  <c r="G23" i="27"/>
  <c r="F23" i="27"/>
  <c r="P7" i="27"/>
  <c r="O7" i="27"/>
  <c r="G7" i="27"/>
  <c r="F7" i="27"/>
  <c r="P6" i="27"/>
  <c r="O6" i="27"/>
  <c r="G6" i="27"/>
  <c r="F6" i="27"/>
  <c r="P62" i="26"/>
  <c r="Q62" i="26" s="1"/>
  <c r="P63" i="26"/>
  <c r="R63" i="26" s="1"/>
  <c r="P64" i="26"/>
  <c r="Q64" i="26" s="1"/>
  <c r="P65" i="26"/>
  <c r="Q65" i="26" s="1"/>
  <c r="R65" i="26"/>
  <c r="P66" i="26"/>
  <c r="Q66" i="26" s="1"/>
  <c r="P67" i="26"/>
  <c r="R67" i="26" s="1"/>
  <c r="P68" i="26"/>
  <c r="Q68" i="26" s="1"/>
  <c r="P69" i="26"/>
  <c r="Q69" i="26" s="1"/>
  <c r="P70" i="26"/>
  <c r="Q70" i="26" s="1"/>
  <c r="P71" i="26"/>
  <c r="R71" i="26" s="1"/>
  <c r="P72" i="26"/>
  <c r="Q72" i="26" s="1"/>
  <c r="P73" i="26"/>
  <c r="Q73" i="26" s="1"/>
  <c r="P74" i="26"/>
  <c r="Q74" i="26" s="1"/>
  <c r="P75" i="26"/>
  <c r="R75" i="26" s="1"/>
  <c r="P76" i="26"/>
  <c r="Q76" i="26" s="1"/>
  <c r="O62" i="26"/>
  <c r="O63" i="26"/>
  <c r="O64" i="26"/>
  <c r="O65" i="26"/>
  <c r="O66" i="26"/>
  <c r="O67" i="26"/>
  <c r="O68" i="26"/>
  <c r="O69" i="26"/>
  <c r="O70" i="26"/>
  <c r="O71" i="26"/>
  <c r="O72" i="26"/>
  <c r="O73" i="26"/>
  <c r="O74" i="26"/>
  <c r="O75" i="26"/>
  <c r="O76" i="26"/>
  <c r="K62" i="26"/>
  <c r="M62" i="26"/>
  <c r="K63" i="26"/>
  <c r="M63" i="26"/>
  <c r="K64" i="26"/>
  <c r="M64" i="26"/>
  <c r="K65" i="26"/>
  <c r="M65" i="26"/>
  <c r="K66" i="26"/>
  <c r="M66" i="26"/>
  <c r="K67" i="26"/>
  <c r="M67" i="26"/>
  <c r="K68" i="26"/>
  <c r="M68" i="26"/>
  <c r="K69" i="26"/>
  <c r="M69" i="26"/>
  <c r="K70" i="26"/>
  <c r="M70" i="26"/>
  <c r="K71" i="26"/>
  <c r="M71" i="26"/>
  <c r="K72" i="26"/>
  <c r="M72" i="26"/>
  <c r="K73" i="26"/>
  <c r="M73" i="26"/>
  <c r="K74" i="26"/>
  <c r="M74" i="26"/>
  <c r="K75" i="26"/>
  <c r="M75" i="26"/>
  <c r="K76" i="26"/>
  <c r="M76" i="26"/>
  <c r="P35" i="26"/>
  <c r="Q35" i="26" s="1"/>
  <c r="P36" i="26"/>
  <c r="R36" i="26" s="1"/>
  <c r="P37" i="26"/>
  <c r="Q37" i="26" s="1"/>
  <c r="P38" i="26"/>
  <c r="Q38" i="26" s="1"/>
  <c r="P39" i="26"/>
  <c r="Q39" i="26" s="1"/>
  <c r="P40" i="26"/>
  <c r="R40" i="26" s="1"/>
  <c r="P41" i="26"/>
  <c r="Q41" i="26" s="1"/>
  <c r="P42" i="26"/>
  <c r="Q42" i="26" s="1"/>
  <c r="P43" i="26"/>
  <c r="Q43" i="26" s="1"/>
  <c r="P44" i="26"/>
  <c r="R44" i="26" s="1"/>
  <c r="P45" i="26"/>
  <c r="Q45" i="26" s="1"/>
  <c r="P46" i="26"/>
  <c r="Q46" i="26" s="1"/>
  <c r="P47" i="26"/>
  <c r="Q47" i="26" s="1"/>
  <c r="P48" i="26"/>
  <c r="R48" i="26" s="1"/>
  <c r="P49" i="26"/>
  <c r="Q49" i="26" s="1"/>
  <c r="O35" i="26"/>
  <c r="W35" i="26" s="1"/>
  <c r="O36" i="26"/>
  <c r="W36" i="26" s="1"/>
  <c r="O37" i="26"/>
  <c r="W37" i="26" s="1"/>
  <c r="O38" i="26"/>
  <c r="W38" i="26" s="1"/>
  <c r="O39" i="26"/>
  <c r="W39" i="26" s="1"/>
  <c r="O40" i="26"/>
  <c r="W40" i="26" s="1"/>
  <c r="O41" i="26"/>
  <c r="W41" i="26" s="1"/>
  <c r="O42" i="26"/>
  <c r="W42" i="26" s="1"/>
  <c r="O43" i="26"/>
  <c r="W43" i="26" s="1"/>
  <c r="O44" i="26"/>
  <c r="W44" i="26" s="1"/>
  <c r="O45" i="26"/>
  <c r="W45" i="26" s="1"/>
  <c r="O46" i="26"/>
  <c r="W46" i="26" s="1"/>
  <c r="O47" i="26"/>
  <c r="W47" i="26" s="1"/>
  <c r="O48" i="26"/>
  <c r="W48" i="26" s="1"/>
  <c r="O49" i="26"/>
  <c r="W49" i="26" s="1"/>
  <c r="K35" i="26"/>
  <c r="M35" i="26"/>
  <c r="K36" i="26"/>
  <c r="M36" i="26"/>
  <c r="K37" i="26"/>
  <c r="M37" i="26"/>
  <c r="K38" i="26"/>
  <c r="M38" i="26"/>
  <c r="K39" i="26"/>
  <c r="M39" i="26"/>
  <c r="K40" i="26"/>
  <c r="M40" i="26"/>
  <c r="K41" i="26"/>
  <c r="M41" i="26"/>
  <c r="K42" i="26"/>
  <c r="M42" i="26"/>
  <c r="K43" i="26"/>
  <c r="M43" i="26"/>
  <c r="K44" i="26"/>
  <c r="M44" i="26"/>
  <c r="K45" i="26"/>
  <c r="M45" i="26"/>
  <c r="K46" i="26"/>
  <c r="M46" i="26"/>
  <c r="K47" i="26"/>
  <c r="M47" i="26"/>
  <c r="K48" i="26"/>
  <c r="M48" i="26"/>
  <c r="K49" i="26"/>
  <c r="M49" i="26"/>
  <c r="P8" i="26"/>
  <c r="Q8" i="26" s="1"/>
  <c r="P9" i="26"/>
  <c r="R9" i="26" s="1"/>
  <c r="P10" i="26"/>
  <c r="Q10" i="26" s="1"/>
  <c r="P11" i="26"/>
  <c r="R11" i="26" s="1"/>
  <c r="P12" i="26"/>
  <c r="Q12" i="26" s="1"/>
  <c r="P13" i="26"/>
  <c r="P14" i="26"/>
  <c r="Q14" i="26" s="1"/>
  <c r="P15" i="26"/>
  <c r="R15" i="26" s="1"/>
  <c r="P16" i="26"/>
  <c r="Q16" i="26" s="1"/>
  <c r="P17" i="26"/>
  <c r="P18" i="26"/>
  <c r="Q18" i="26" s="1"/>
  <c r="P19" i="26"/>
  <c r="R19" i="26" s="1"/>
  <c r="P20" i="26"/>
  <c r="Q20" i="26" s="1"/>
  <c r="P21" i="26"/>
  <c r="P22" i="26"/>
  <c r="Q22" i="26" s="1"/>
  <c r="O8" i="26"/>
  <c r="O9" i="26"/>
  <c r="O10" i="26"/>
  <c r="O11" i="26"/>
  <c r="O12" i="26"/>
  <c r="O13" i="26"/>
  <c r="O14" i="26"/>
  <c r="O15" i="26"/>
  <c r="O16" i="26"/>
  <c r="O17" i="26"/>
  <c r="O18" i="26"/>
  <c r="O19" i="26"/>
  <c r="O20" i="26"/>
  <c r="O21" i="26"/>
  <c r="O22" i="26"/>
  <c r="F8" i="26"/>
  <c r="G8" i="26"/>
  <c r="F9" i="26"/>
  <c r="G9" i="26"/>
  <c r="F10" i="26"/>
  <c r="G10" i="26"/>
  <c r="F11" i="26"/>
  <c r="G11" i="26"/>
  <c r="F12" i="26"/>
  <c r="G12" i="26"/>
  <c r="F13" i="26"/>
  <c r="G13" i="26"/>
  <c r="F14" i="26"/>
  <c r="G14" i="26"/>
  <c r="F15" i="26"/>
  <c r="G15" i="26"/>
  <c r="F16" i="26"/>
  <c r="G16" i="26"/>
  <c r="F17" i="26"/>
  <c r="G17" i="26"/>
  <c r="F18" i="26"/>
  <c r="G18" i="26"/>
  <c r="F19" i="26"/>
  <c r="G19" i="26"/>
  <c r="F20" i="26"/>
  <c r="G20" i="26"/>
  <c r="F21" i="26"/>
  <c r="G21" i="26"/>
  <c r="F22" i="26"/>
  <c r="G22" i="26"/>
  <c r="W81" i="26"/>
  <c r="P79" i="26"/>
  <c r="O79" i="26"/>
  <c r="M79" i="26"/>
  <c r="K79" i="26"/>
  <c r="P78" i="26"/>
  <c r="O78" i="26"/>
  <c r="M78" i="26"/>
  <c r="K78" i="26"/>
  <c r="P77" i="26"/>
  <c r="O77" i="26"/>
  <c r="M77" i="26"/>
  <c r="K77" i="26"/>
  <c r="P61" i="26"/>
  <c r="O61" i="26"/>
  <c r="M61" i="26"/>
  <c r="K61" i="26"/>
  <c r="P60" i="26"/>
  <c r="O60" i="26"/>
  <c r="O81" i="26" s="1"/>
  <c r="M60" i="26"/>
  <c r="K60" i="26"/>
  <c r="J81" i="26" s="1"/>
  <c r="P52" i="26"/>
  <c r="O52" i="26"/>
  <c r="W52" i="26" s="1"/>
  <c r="M52" i="26"/>
  <c r="K52" i="26"/>
  <c r="P51" i="26"/>
  <c r="Q51" i="26" s="1"/>
  <c r="O51" i="26"/>
  <c r="W51" i="26" s="1"/>
  <c r="M51" i="26"/>
  <c r="K51" i="26"/>
  <c r="P50" i="26"/>
  <c r="R50" i="26" s="1"/>
  <c r="O50" i="26"/>
  <c r="W50" i="26" s="1"/>
  <c r="M50" i="26"/>
  <c r="K50" i="26"/>
  <c r="P34" i="26"/>
  <c r="Q34" i="26" s="1"/>
  <c r="O34" i="26"/>
  <c r="W34" i="26" s="1"/>
  <c r="M34" i="26"/>
  <c r="K34" i="26"/>
  <c r="P33" i="26"/>
  <c r="O33" i="26"/>
  <c r="M33" i="26"/>
  <c r="K33" i="26"/>
  <c r="W27" i="26"/>
  <c r="P25" i="26"/>
  <c r="Q25" i="26" s="1"/>
  <c r="O25" i="26"/>
  <c r="G25" i="26"/>
  <c r="F25" i="26"/>
  <c r="P24" i="26"/>
  <c r="Q24" i="26" s="1"/>
  <c r="O24" i="26"/>
  <c r="G24" i="26"/>
  <c r="F24" i="26"/>
  <c r="P23" i="26"/>
  <c r="O23" i="26"/>
  <c r="G23" i="26"/>
  <c r="F23" i="26"/>
  <c r="P7" i="26"/>
  <c r="O7" i="26"/>
  <c r="G7" i="26"/>
  <c r="F7" i="26"/>
  <c r="P6" i="26"/>
  <c r="O6" i="26"/>
  <c r="G6" i="26"/>
  <c r="F6" i="26"/>
  <c r="R73" i="26" l="1"/>
  <c r="R38" i="26"/>
  <c r="R69" i="26"/>
  <c r="R76" i="26"/>
  <c r="R72" i="26"/>
  <c r="R68" i="26"/>
  <c r="R64" i="26"/>
  <c r="J126" i="27"/>
  <c r="O126" i="27"/>
  <c r="R106" i="27"/>
  <c r="R98" i="27"/>
  <c r="R102" i="27"/>
  <c r="R94" i="27"/>
  <c r="R105" i="27"/>
  <c r="R101" i="27"/>
  <c r="R97" i="27"/>
  <c r="R93" i="27"/>
  <c r="Q104" i="27"/>
  <c r="R103" i="27"/>
  <c r="Q100" i="27"/>
  <c r="R99" i="27"/>
  <c r="Q96" i="27"/>
  <c r="R95" i="27"/>
  <c r="Q92" i="27"/>
  <c r="Q75" i="26"/>
  <c r="R74" i="26"/>
  <c r="Q71" i="26"/>
  <c r="R70" i="26"/>
  <c r="Q67" i="26"/>
  <c r="R66" i="26"/>
  <c r="Q63" i="26"/>
  <c r="R62" i="26"/>
  <c r="R64" i="27"/>
  <c r="R56" i="27"/>
  <c r="R60" i="27"/>
  <c r="R52" i="27"/>
  <c r="R63" i="27"/>
  <c r="R59" i="27"/>
  <c r="R55" i="27"/>
  <c r="R51" i="27"/>
  <c r="Q62" i="27"/>
  <c r="R61" i="27"/>
  <c r="Q58" i="27"/>
  <c r="R57" i="27"/>
  <c r="Q54" i="27"/>
  <c r="R53" i="27"/>
  <c r="Q50" i="27"/>
  <c r="W128" i="27"/>
  <c r="R10" i="27"/>
  <c r="X21" i="27"/>
  <c r="R22" i="27"/>
  <c r="R21" i="27"/>
  <c r="Q19" i="27"/>
  <c r="R18" i="27"/>
  <c r="R17" i="27"/>
  <c r="Q15" i="27"/>
  <c r="R14" i="27"/>
  <c r="Q11" i="27"/>
  <c r="Q21" i="27"/>
  <c r="R20" i="27"/>
  <c r="Q17" i="27"/>
  <c r="R16" i="27"/>
  <c r="Q13" i="27"/>
  <c r="R12" i="27"/>
  <c r="Q9" i="27"/>
  <c r="R8" i="27"/>
  <c r="E42" i="27"/>
  <c r="Q42" i="27" s="1"/>
  <c r="O42" i="27"/>
  <c r="R28" i="27"/>
  <c r="R24" i="27"/>
  <c r="R7" i="27"/>
  <c r="R26" i="27"/>
  <c r="R30" i="27"/>
  <c r="J84" i="27"/>
  <c r="R84" i="27" s="1"/>
  <c r="O84" i="27"/>
  <c r="R32" i="27"/>
  <c r="R70" i="27"/>
  <c r="R78" i="27"/>
  <c r="R80" i="27"/>
  <c r="R109" i="27"/>
  <c r="R117" i="27"/>
  <c r="Q6" i="27"/>
  <c r="Q23" i="27"/>
  <c r="Q25" i="27"/>
  <c r="Q27" i="27"/>
  <c r="Q29" i="27"/>
  <c r="Q31" i="27"/>
  <c r="Q33" i="27"/>
  <c r="R6" i="27"/>
  <c r="Q7" i="27"/>
  <c r="R23" i="27"/>
  <c r="Q24" i="27"/>
  <c r="R25" i="27"/>
  <c r="Q26" i="27"/>
  <c r="R27" i="27"/>
  <c r="X28" i="27"/>
  <c r="Q28" i="27"/>
  <c r="R29" i="27"/>
  <c r="Q30" i="27"/>
  <c r="R31" i="27"/>
  <c r="Q32" i="27"/>
  <c r="R33" i="27"/>
  <c r="Q34" i="27"/>
  <c r="R35" i="27"/>
  <c r="R36" i="27"/>
  <c r="R37" i="27"/>
  <c r="R38" i="27"/>
  <c r="R39" i="27"/>
  <c r="R40" i="27"/>
  <c r="W48" i="27"/>
  <c r="W84" i="27" s="1"/>
  <c r="R49" i="27"/>
  <c r="R66" i="27"/>
  <c r="Q68" i="27"/>
  <c r="Q72" i="27"/>
  <c r="Q76" i="27"/>
  <c r="Q91" i="27"/>
  <c r="R91" i="27"/>
  <c r="Q110" i="27"/>
  <c r="R110" i="27"/>
  <c r="Q114" i="27"/>
  <c r="R114" i="27"/>
  <c r="Q118" i="27"/>
  <c r="R118" i="27"/>
  <c r="Q122" i="27"/>
  <c r="R122" i="27"/>
  <c r="Q35" i="27"/>
  <c r="Q36" i="27"/>
  <c r="Q37" i="27"/>
  <c r="Q38" i="27"/>
  <c r="Q39" i="27"/>
  <c r="Q40" i="27"/>
  <c r="R48" i="27"/>
  <c r="Q49" i="27"/>
  <c r="R65" i="27"/>
  <c r="Q66" i="27"/>
  <c r="R67" i="27"/>
  <c r="R68" i="27"/>
  <c r="Q70" i="27"/>
  <c r="R72" i="27"/>
  <c r="Y73" i="27"/>
  <c r="Q74" i="27"/>
  <c r="R76" i="27"/>
  <c r="Q78" i="27"/>
  <c r="Q82" i="27"/>
  <c r="R82" i="27"/>
  <c r="Q126" i="27"/>
  <c r="R126" i="27"/>
  <c r="Q108" i="27"/>
  <c r="R108" i="27"/>
  <c r="Q112" i="27"/>
  <c r="R112" i="27"/>
  <c r="Q116" i="27"/>
  <c r="R116" i="27"/>
  <c r="X120" i="27"/>
  <c r="Q120" i="27"/>
  <c r="Y120" i="27"/>
  <c r="R120" i="27"/>
  <c r="Y123" i="27"/>
  <c r="Q124" i="27"/>
  <c r="R124" i="27"/>
  <c r="R69" i="27"/>
  <c r="R71" i="27"/>
  <c r="R73" i="27"/>
  <c r="R75" i="27"/>
  <c r="R77" i="27"/>
  <c r="X79" i="27"/>
  <c r="R79" i="27"/>
  <c r="Y79" i="27"/>
  <c r="Q80" i="27"/>
  <c r="Q90" i="27"/>
  <c r="Q107" i="27"/>
  <c r="Q109" i="27"/>
  <c r="Q111" i="27"/>
  <c r="Q113" i="27"/>
  <c r="Q115" i="27"/>
  <c r="Q117" i="27"/>
  <c r="Q119" i="27"/>
  <c r="Q121" i="27"/>
  <c r="Q123" i="27"/>
  <c r="R81" i="27"/>
  <c r="R46" i="26"/>
  <c r="R42" i="26"/>
  <c r="R49" i="26"/>
  <c r="R45" i="26"/>
  <c r="R41" i="26"/>
  <c r="R37" i="26"/>
  <c r="Q48" i="26"/>
  <c r="R47" i="26"/>
  <c r="Q44" i="26"/>
  <c r="R43" i="26"/>
  <c r="Q40" i="26"/>
  <c r="R39" i="26"/>
  <c r="Q36" i="26"/>
  <c r="R35" i="26"/>
  <c r="E27" i="26"/>
  <c r="Q27" i="26" s="1"/>
  <c r="O27" i="26"/>
  <c r="W83" i="26"/>
  <c r="X19" i="26" s="1"/>
  <c r="R10" i="26"/>
  <c r="R22" i="26"/>
  <c r="R21" i="26"/>
  <c r="Q19" i="26"/>
  <c r="R18" i="26"/>
  <c r="R17" i="26"/>
  <c r="Q15" i="26"/>
  <c r="R14" i="26"/>
  <c r="R13" i="26"/>
  <c r="Q11" i="26"/>
  <c r="Q21" i="26"/>
  <c r="R20" i="26"/>
  <c r="Q17" i="26"/>
  <c r="R16" i="26"/>
  <c r="Q13" i="26"/>
  <c r="R12" i="26"/>
  <c r="Q9" i="26"/>
  <c r="R8" i="26"/>
  <c r="Q7" i="26"/>
  <c r="Q6" i="26"/>
  <c r="Q23" i="26"/>
  <c r="J54" i="26"/>
  <c r="R54" i="26" s="1"/>
  <c r="Q33" i="26"/>
  <c r="Q52" i="26"/>
  <c r="O54" i="26"/>
  <c r="R33" i="26"/>
  <c r="Q50" i="26"/>
  <c r="R52" i="26"/>
  <c r="Q81" i="26"/>
  <c r="R81" i="26"/>
  <c r="R60" i="26"/>
  <c r="R61" i="26"/>
  <c r="R77" i="26"/>
  <c r="R78" i="26"/>
  <c r="R79" i="26"/>
  <c r="R6" i="26"/>
  <c r="R7" i="26"/>
  <c r="R23" i="26"/>
  <c r="R24" i="26"/>
  <c r="R25" i="26"/>
  <c r="W33" i="26"/>
  <c r="W54" i="26" s="1"/>
  <c r="R34" i="26"/>
  <c r="R51" i="26"/>
  <c r="Q60" i="26"/>
  <c r="Q61" i="26"/>
  <c r="Q77" i="26"/>
  <c r="Q78" i="26"/>
  <c r="Q79" i="26"/>
  <c r="Y70" i="26" l="1"/>
  <c r="X64" i="26"/>
  <c r="X72" i="26"/>
  <c r="Y67" i="26"/>
  <c r="Y62" i="26"/>
  <c r="X68" i="26"/>
  <c r="X76" i="26"/>
  <c r="Y75" i="26"/>
  <c r="Y66" i="26"/>
  <c r="Y74" i="26"/>
  <c r="X62" i="26"/>
  <c r="X66" i="26"/>
  <c r="X70" i="26"/>
  <c r="X74" i="26"/>
  <c r="Y63" i="26"/>
  <c r="Y71" i="26"/>
  <c r="Y21" i="27"/>
  <c r="X106" i="27"/>
  <c r="X102" i="27"/>
  <c r="X98" i="27"/>
  <c r="X94" i="27"/>
  <c r="Y106" i="27"/>
  <c r="Y104" i="27"/>
  <c r="Y102" i="27"/>
  <c r="Y100" i="27"/>
  <c r="Y98" i="27"/>
  <c r="Y96" i="27"/>
  <c r="Y94" i="27"/>
  <c r="Y92" i="27"/>
  <c r="X103" i="27"/>
  <c r="X99" i="27"/>
  <c r="X95" i="27"/>
  <c r="X104" i="27"/>
  <c r="X100" i="27"/>
  <c r="X96" i="27"/>
  <c r="X92" i="27"/>
  <c r="Y105" i="27"/>
  <c r="Y103" i="27"/>
  <c r="Y101" i="27"/>
  <c r="Y99" i="27"/>
  <c r="Y97" i="27"/>
  <c r="Y95" i="27"/>
  <c r="Y93" i="27"/>
  <c r="X93" i="27"/>
  <c r="X101" i="27"/>
  <c r="X97" i="27"/>
  <c r="X105" i="27"/>
  <c r="Y64" i="26"/>
  <c r="Y68" i="26"/>
  <c r="Y72" i="26"/>
  <c r="Y76" i="26"/>
  <c r="X63" i="26"/>
  <c r="X65" i="26"/>
  <c r="X67" i="26"/>
  <c r="X69" i="26"/>
  <c r="X71" i="26"/>
  <c r="X73" i="26"/>
  <c r="X75" i="26"/>
  <c r="Y65" i="26"/>
  <c r="Y69" i="26"/>
  <c r="Y73" i="26"/>
  <c r="Y32" i="27"/>
  <c r="Y26" i="27"/>
  <c r="Y71" i="27"/>
  <c r="X65" i="27"/>
  <c r="X78" i="27"/>
  <c r="Y13" i="27"/>
  <c r="Y107" i="27"/>
  <c r="X126" i="27"/>
  <c r="Y126" i="27"/>
  <c r="X82" i="27"/>
  <c r="Y82" i="27"/>
  <c r="Y77" i="27"/>
  <c r="Y69" i="27"/>
  <c r="X32" i="27"/>
  <c r="X24" i="27"/>
  <c r="X75" i="27"/>
  <c r="Y67" i="27"/>
  <c r="X39" i="27"/>
  <c r="X18" i="27"/>
  <c r="X19" i="27"/>
  <c r="X64" i="27"/>
  <c r="X60" i="27"/>
  <c r="X56" i="27"/>
  <c r="X52" i="27"/>
  <c r="Y63" i="27"/>
  <c r="Y61" i="27"/>
  <c r="Y59" i="27"/>
  <c r="Y57" i="27"/>
  <c r="Y55" i="27"/>
  <c r="Y53" i="27"/>
  <c r="Y51" i="27"/>
  <c r="X63" i="27"/>
  <c r="X59" i="27"/>
  <c r="X55" i="27"/>
  <c r="X51" i="27"/>
  <c r="X17" i="27"/>
  <c r="X9" i="27"/>
  <c r="Y19" i="27"/>
  <c r="Y15" i="27"/>
  <c r="Y11" i="27"/>
  <c r="X22" i="27"/>
  <c r="X14" i="27"/>
  <c r="Y7" i="27"/>
  <c r="X36" i="27"/>
  <c r="X38" i="27"/>
  <c r="X40" i="27"/>
  <c r="X74" i="27"/>
  <c r="X80" i="27"/>
  <c r="Y117" i="27"/>
  <c r="X48" i="27"/>
  <c r="Y49" i="27"/>
  <c r="Y65" i="27"/>
  <c r="X67" i="27"/>
  <c r="Y75" i="27"/>
  <c r="X71" i="27"/>
  <c r="X81" i="27"/>
  <c r="Y42" i="27"/>
  <c r="Y6" i="27"/>
  <c r="Y23" i="27"/>
  <c r="Y25" i="27"/>
  <c r="Y27" i="27"/>
  <c r="Y29" i="27"/>
  <c r="Y31" i="27"/>
  <c r="Y33" i="27"/>
  <c r="X49" i="27"/>
  <c r="X66" i="27"/>
  <c r="X69" i="27"/>
  <c r="Y70" i="27"/>
  <c r="X73" i="27"/>
  <c r="Y74" i="27"/>
  <c r="X77" i="27"/>
  <c r="Y78" i="27"/>
  <c r="Y81" i="27"/>
  <c r="X108" i="27"/>
  <c r="Y108" i="27"/>
  <c r="Y111" i="27"/>
  <c r="X116" i="27"/>
  <c r="Y116" i="27"/>
  <c r="Y119" i="27"/>
  <c r="X124" i="27"/>
  <c r="Y124" i="27"/>
  <c r="Y80" i="27"/>
  <c r="X90" i="27"/>
  <c r="X107" i="27"/>
  <c r="X109" i="27"/>
  <c r="X111" i="27"/>
  <c r="X113" i="27"/>
  <c r="X115" i="27"/>
  <c r="X117" i="27"/>
  <c r="X57" i="27"/>
  <c r="Y52" i="27"/>
  <c r="Y56" i="27"/>
  <c r="Y60" i="27"/>
  <c r="Y64" i="27"/>
  <c r="X50" i="27"/>
  <c r="X58" i="27"/>
  <c r="X123" i="27"/>
  <c r="X121" i="27"/>
  <c r="X119" i="27"/>
  <c r="Y115" i="27"/>
  <c r="Y112" i="27"/>
  <c r="X112" i="27"/>
  <c r="X76" i="27"/>
  <c r="X72" i="27"/>
  <c r="X68" i="27"/>
  <c r="Y122" i="27"/>
  <c r="X122" i="27"/>
  <c r="Y118" i="27"/>
  <c r="X118" i="27"/>
  <c r="Y114" i="27"/>
  <c r="X114" i="27"/>
  <c r="Y110" i="27"/>
  <c r="X110" i="27"/>
  <c r="Y91" i="27"/>
  <c r="X91" i="27"/>
  <c r="Y76" i="27"/>
  <c r="Y72" i="27"/>
  <c r="Y68" i="27"/>
  <c r="Y40" i="27"/>
  <c r="Y39" i="27"/>
  <c r="Y38" i="27"/>
  <c r="Y37" i="27"/>
  <c r="Y36" i="27"/>
  <c r="Y35" i="27"/>
  <c r="Y34" i="27"/>
  <c r="X34" i="27"/>
  <c r="X30" i="27"/>
  <c r="X26" i="27"/>
  <c r="X7" i="27"/>
  <c r="X84" i="27"/>
  <c r="X33" i="27"/>
  <c r="X31" i="27"/>
  <c r="X29" i="27"/>
  <c r="X27" i="27"/>
  <c r="X25" i="27"/>
  <c r="X23" i="27"/>
  <c r="X6" i="27"/>
  <c r="Y121" i="27"/>
  <c r="Y113" i="27"/>
  <c r="Y90" i="27"/>
  <c r="Y66" i="27"/>
  <c r="Y48" i="27"/>
  <c r="Y109" i="27"/>
  <c r="X70" i="27"/>
  <c r="X37" i="27"/>
  <c r="X10" i="27"/>
  <c r="Y9" i="27"/>
  <c r="Y17" i="27"/>
  <c r="X13" i="27"/>
  <c r="X53" i="27"/>
  <c r="X61" i="27"/>
  <c r="Y50" i="27"/>
  <c r="Y54" i="27"/>
  <c r="Y58" i="27"/>
  <c r="Y62" i="27"/>
  <c r="X54" i="27"/>
  <c r="X62" i="27"/>
  <c r="Q128" i="27"/>
  <c r="X35" i="27"/>
  <c r="Y30" i="27"/>
  <c r="Y28" i="27"/>
  <c r="Y24" i="27"/>
  <c r="X8" i="27"/>
  <c r="X12" i="27"/>
  <c r="X16" i="27"/>
  <c r="X20" i="27"/>
  <c r="Y8" i="27"/>
  <c r="Y10" i="27"/>
  <c r="Y12" i="27"/>
  <c r="Y14" i="27"/>
  <c r="Y16" i="27"/>
  <c r="Y18" i="27"/>
  <c r="Y20" i="27"/>
  <c r="Y22" i="27"/>
  <c r="X11" i="27"/>
  <c r="X15" i="27"/>
  <c r="X42" i="27"/>
  <c r="R42" i="27"/>
  <c r="O128" i="27"/>
  <c r="Y84" i="27"/>
  <c r="Q84" i="27"/>
  <c r="Y20" i="26"/>
  <c r="X33" i="26"/>
  <c r="Q83" i="26"/>
  <c r="Y52" i="26"/>
  <c r="Y33" i="26"/>
  <c r="X21" i="26"/>
  <c r="X51" i="26"/>
  <c r="X25" i="26"/>
  <c r="X16" i="26"/>
  <c r="R27" i="26"/>
  <c r="Y12" i="26"/>
  <c r="X43" i="26"/>
  <c r="Y40" i="26"/>
  <c r="Y48" i="26"/>
  <c r="Y79" i="26"/>
  <c r="Y78" i="26"/>
  <c r="Y77" i="26"/>
  <c r="Y61" i="26"/>
  <c r="Y60" i="26"/>
  <c r="X52" i="26"/>
  <c r="X77" i="26"/>
  <c r="X23" i="26"/>
  <c r="X8" i="26"/>
  <c r="Y8" i="26"/>
  <c r="Y16" i="26"/>
  <c r="X35" i="26"/>
  <c r="Y36" i="26"/>
  <c r="Y44" i="26"/>
  <c r="X42" i="26"/>
  <c r="X39" i="26"/>
  <c r="X47" i="26"/>
  <c r="Y38" i="26"/>
  <c r="Y42" i="26"/>
  <c r="Y46" i="26"/>
  <c r="X38" i="26"/>
  <c r="X46" i="26"/>
  <c r="X37" i="26"/>
  <c r="X41" i="26"/>
  <c r="X45" i="26"/>
  <c r="X49" i="26"/>
  <c r="Y35" i="26"/>
  <c r="Y37" i="26"/>
  <c r="Y39" i="26"/>
  <c r="Y41" i="26"/>
  <c r="Y43" i="26"/>
  <c r="Y45" i="26"/>
  <c r="Y47" i="26"/>
  <c r="Y49" i="26"/>
  <c r="X36" i="26"/>
  <c r="X40" i="26"/>
  <c r="X44" i="26"/>
  <c r="X48" i="26"/>
  <c r="Y34" i="26"/>
  <c r="X79" i="26"/>
  <c r="X60" i="26"/>
  <c r="X24" i="26"/>
  <c r="X6" i="26"/>
  <c r="Y7" i="26"/>
  <c r="X12" i="26"/>
  <c r="X20" i="26"/>
  <c r="Y10" i="26"/>
  <c r="Y14" i="26"/>
  <c r="Y18" i="26"/>
  <c r="Y22" i="26"/>
  <c r="X9" i="26"/>
  <c r="X13" i="26"/>
  <c r="X17" i="26"/>
  <c r="X27" i="26"/>
  <c r="X81" i="26"/>
  <c r="Y81" i="26"/>
  <c r="Y50" i="26"/>
  <c r="X34" i="26"/>
  <c r="X54" i="26"/>
  <c r="Y27" i="26"/>
  <c r="X78" i="26"/>
  <c r="X61" i="26"/>
  <c r="Y51" i="26"/>
  <c r="Y25" i="26"/>
  <c r="Y24" i="26"/>
  <c r="X7" i="26"/>
  <c r="X50" i="26"/>
  <c r="Y23" i="26"/>
  <c r="Y6" i="26"/>
  <c r="X10" i="26"/>
  <c r="X14" i="26"/>
  <c r="X18" i="26"/>
  <c r="X22" i="26"/>
  <c r="Y9" i="26"/>
  <c r="Y11" i="26"/>
  <c r="Y13" i="26"/>
  <c r="Y15" i="26"/>
  <c r="Y17" i="26"/>
  <c r="Y19" i="26"/>
  <c r="Y21" i="26"/>
  <c r="X11" i="26"/>
  <c r="X15" i="26"/>
  <c r="Y54" i="26"/>
  <c r="Q54" i="26"/>
  <c r="O83" i="26"/>
  <c r="T128" i="27" l="1"/>
  <c r="U105" i="27"/>
  <c r="U103" i="27"/>
  <c r="U101" i="27"/>
  <c r="U99" i="27"/>
  <c r="U97" i="27"/>
  <c r="U95" i="27"/>
  <c r="U93" i="27"/>
  <c r="T106" i="27"/>
  <c r="T104" i="27"/>
  <c r="T102" i="27"/>
  <c r="T100" i="27"/>
  <c r="T98" i="27"/>
  <c r="T96" i="27"/>
  <c r="T94" i="27"/>
  <c r="T92" i="27"/>
  <c r="U106" i="27"/>
  <c r="U104" i="27"/>
  <c r="U102" i="27"/>
  <c r="U100" i="27"/>
  <c r="U98" i="27"/>
  <c r="U96" i="27"/>
  <c r="U94" i="27"/>
  <c r="U92" i="27"/>
  <c r="T103" i="27"/>
  <c r="T99" i="27"/>
  <c r="T95" i="27"/>
  <c r="T105" i="27"/>
  <c r="T101" i="27"/>
  <c r="T97" i="27"/>
  <c r="T93" i="27"/>
  <c r="T76" i="26"/>
  <c r="T74" i="26"/>
  <c r="T72" i="26"/>
  <c r="T70" i="26"/>
  <c r="T68" i="26"/>
  <c r="T66" i="26"/>
  <c r="T64" i="26"/>
  <c r="T62" i="26"/>
  <c r="U75" i="26"/>
  <c r="U73" i="26"/>
  <c r="U71" i="26"/>
  <c r="U69" i="26"/>
  <c r="U67" i="26"/>
  <c r="U65" i="26"/>
  <c r="U63" i="26"/>
  <c r="T75" i="26"/>
  <c r="T73" i="26"/>
  <c r="T71" i="26"/>
  <c r="T69" i="26"/>
  <c r="T67" i="26"/>
  <c r="T65" i="26"/>
  <c r="T63" i="26"/>
  <c r="U74" i="26"/>
  <c r="U70" i="26"/>
  <c r="U66" i="26"/>
  <c r="U62" i="26"/>
  <c r="U76" i="26"/>
  <c r="U72" i="26"/>
  <c r="U68" i="26"/>
  <c r="U64" i="26"/>
  <c r="U27" i="27"/>
  <c r="T64" i="27"/>
  <c r="T62" i="27"/>
  <c r="T60" i="27"/>
  <c r="T58" i="27"/>
  <c r="T56" i="27"/>
  <c r="T54" i="27"/>
  <c r="T52" i="27"/>
  <c r="T50" i="27"/>
  <c r="U63" i="27"/>
  <c r="U61" i="27"/>
  <c r="U59" i="27"/>
  <c r="U57" i="27"/>
  <c r="U55" i="27"/>
  <c r="U53" i="27"/>
  <c r="U51" i="27"/>
  <c r="T63" i="27"/>
  <c r="T59" i="27"/>
  <c r="T55" i="27"/>
  <c r="T51" i="27"/>
  <c r="U64" i="27"/>
  <c r="U60" i="27"/>
  <c r="U56" i="27"/>
  <c r="U52" i="27"/>
  <c r="T61" i="27"/>
  <c r="T57" i="27"/>
  <c r="T53" i="27"/>
  <c r="U62" i="27"/>
  <c r="U58" i="27"/>
  <c r="U54" i="27"/>
  <c r="U50" i="27"/>
  <c r="X128" i="27"/>
  <c r="T109" i="27"/>
  <c r="T71" i="27"/>
  <c r="U81" i="27"/>
  <c r="T69" i="27"/>
  <c r="U7" i="27"/>
  <c r="T75" i="27"/>
  <c r="T117" i="27"/>
  <c r="T120" i="27"/>
  <c r="T38" i="27"/>
  <c r="U30" i="27"/>
  <c r="T6" i="27"/>
  <c r="U22" i="27"/>
  <c r="U20" i="27"/>
  <c r="U18" i="27"/>
  <c r="U16" i="27"/>
  <c r="U14" i="27"/>
  <c r="U12" i="27"/>
  <c r="U10" i="27"/>
  <c r="U8" i="27"/>
  <c r="T22" i="27"/>
  <c r="T20" i="27"/>
  <c r="T18" i="27"/>
  <c r="T16" i="27"/>
  <c r="T14" i="27"/>
  <c r="T12" i="27"/>
  <c r="T10" i="27"/>
  <c r="T8" i="27"/>
  <c r="U21" i="27"/>
  <c r="U19" i="27"/>
  <c r="U17" i="27"/>
  <c r="U15" i="27"/>
  <c r="U13" i="27"/>
  <c r="U11" i="27"/>
  <c r="U9" i="27"/>
  <c r="T21" i="27"/>
  <c r="T19" i="27"/>
  <c r="T17" i="27"/>
  <c r="T15" i="27"/>
  <c r="T13" i="27"/>
  <c r="T11" i="27"/>
  <c r="T9" i="27"/>
  <c r="U70" i="27"/>
  <c r="T121" i="27"/>
  <c r="T113" i="27"/>
  <c r="T90" i="27"/>
  <c r="T82" i="27"/>
  <c r="T49" i="27"/>
  <c r="U128" i="27"/>
  <c r="U36" i="27"/>
  <c r="U26" i="27"/>
  <c r="U31" i="27"/>
  <c r="U23" i="27"/>
  <c r="U76" i="27"/>
  <c r="U35" i="27"/>
  <c r="T123" i="27"/>
  <c r="T119" i="27"/>
  <c r="T115" i="27"/>
  <c r="T111" i="27"/>
  <c r="T107" i="27"/>
  <c r="T80" i="27"/>
  <c r="T112" i="27"/>
  <c r="U74" i="27"/>
  <c r="T66" i="27"/>
  <c r="T40" i="27"/>
  <c r="T36" i="27"/>
  <c r="U72" i="27"/>
  <c r="U40" i="27"/>
  <c r="U32" i="27"/>
  <c r="U28" i="27"/>
  <c r="U24" i="27"/>
  <c r="U33" i="27"/>
  <c r="U29" i="27"/>
  <c r="U25" i="27"/>
  <c r="U6" i="27"/>
  <c r="Y128" i="27"/>
  <c r="U37" i="27"/>
  <c r="T76" i="27"/>
  <c r="T70" i="27"/>
  <c r="T73" i="27"/>
  <c r="U34" i="27"/>
  <c r="U123" i="27"/>
  <c r="U121" i="27"/>
  <c r="U119" i="27"/>
  <c r="U117" i="27"/>
  <c r="U115" i="27"/>
  <c r="U113" i="27"/>
  <c r="U111" i="27"/>
  <c r="U109" i="27"/>
  <c r="U107" i="27"/>
  <c r="U90" i="27"/>
  <c r="U80" i="27"/>
  <c r="U122" i="27"/>
  <c r="U114" i="27"/>
  <c r="U91" i="27"/>
  <c r="T77" i="27"/>
  <c r="T74" i="27"/>
  <c r="U67" i="27"/>
  <c r="U65" i="27"/>
  <c r="U48" i="27"/>
  <c r="T39" i="27"/>
  <c r="T37" i="27"/>
  <c r="T35" i="27"/>
  <c r="T81" i="27"/>
  <c r="T72" i="27"/>
  <c r="T48" i="27"/>
  <c r="U38" i="27"/>
  <c r="T34" i="27"/>
  <c r="T32" i="27"/>
  <c r="T30" i="27"/>
  <c r="T28" i="27"/>
  <c r="T26" i="27"/>
  <c r="T24" i="27"/>
  <c r="T7" i="27"/>
  <c r="T33" i="27"/>
  <c r="T31" i="27"/>
  <c r="T29" i="27"/>
  <c r="T27" i="27"/>
  <c r="T25" i="27"/>
  <c r="T23" i="27"/>
  <c r="U39" i="27"/>
  <c r="U49" i="27"/>
  <c r="T65" i="27"/>
  <c r="U66" i="27"/>
  <c r="T67" i="27"/>
  <c r="T68" i="27"/>
  <c r="U68" i="27"/>
  <c r="U82" i="27"/>
  <c r="T91" i="27"/>
  <c r="U108" i="27"/>
  <c r="T110" i="27"/>
  <c r="U112" i="27"/>
  <c r="T114" i="27"/>
  <c r="U116" i="27"/>
  <c r="T118" i="27"/>
  <c r="U120" i="27"/>
  <c r="T122" i="27"/>
  <c r="U124" i="27"/>
  <c r="T78" i="27"/>
  <c r="U78" i="27"/>
  <c r="T108" i="27"/>
  <c r="U110" i="27"/>
  <c r="T116" i="27"/>
  <c r="U118" i="27"/>
  <c r="T124" i="27"/>
  <c r="F128" i="27"/>
  <c r="F129" i="27" s="1"/>
  <c r="P129" i="27" s="1"/>
  <c r="U69" i="27"/>
  <c r="U71" i="27"/>
  <c r="U73" i="27"/>
  <c r="U75" i="27"/>
  <c r="U77" i="27"/>
  <c r="U79" i="27"/>
  <c r="T79" i="27"/>
  <c r="T48" i="26"/>
  <c r="T46" i="26"/>
  <c r="T44" i="26"/>
  <c r="T42" i="26"/>
  <c r="T40" i="26"/>
  <c r="T38" i="26"/>
  <c r="T36" i="26"/>
  <c r="U48" i="26"/>
  <c r="U46" i="26"/>
  <c r="U44" i="26"/>
  <c r="U42" i="26"/>
  <c r="U40" i="26"/>
  <c r="U38" i="26"/>
  <c r="U36" i="26"/>
  <c r="T49" i="26"/>
  <c r="T47" i="26"/>
  <c r="T45" i="26"/>
  <c r="T43" i="26"/>
  <c r="T41" i="26"/>
  <c r="T39" i="26"/>
  <c r="T37" i="26"/>
  <c r="T35" i="26"/>
  <c r="U49" i="26"/>
  <c r="U47" i="26"/>
  <c r="U45" i="26"/>
  <c r="U43" i="26"/>
  <c r="U41" i="26"/>
  <c r="U39" i="26"/>
  <c r="U37" i="26"/>
  <c r="U35" i="26"/>
  <c r="X83" i="26"/>
  <c r="U22" i="26"/>
  <c r="U20" i="26"/>
  <c r="U18" i="26"/>
  <c r="U16" i="26"/>
  <c r="U14" i="26"/>
  <c r="U12" i="26"/>
  <c r="U10" i="26"/>
  <c r="U8" i="26"/>
  <c r="T22" i="26"/>
  <c r="T20" i="26"/>
  <c r="T18" i="26"/>
  <c r="T16" i="26"/>
  <c r="T14" i="26"/>
  <c r="T12" i="26"/>
  <c r="T10" i="26"/>
  <c r="T8" i="26"/>
  <c r="U21" i="26"/>
  <c r="U19" i="26"/>
  <c r="U17" i="26"/>
  <c r="U15" i="26"/>
  <c r="U13" i="26"/>
  <c r="U11" i="26"/>
  <c r="U9" i="26"/>
  <c r="T21" i="26"/>
  <c r="T19" i="26"/>
  <c r="T17" i="26"/>
  <c r="T15" i="26"/>
  <c r="T13" i="26"/>
  <c r="T11" i="26"/>
  <c r="T9" i="26"/>
  <c r="Y83" i="26"/>
  <c r="T83" i="26"/>
  <c r="U83" i="26"/>
  <c r="F83" i="26"/>
  <c r="F84" i="26" s="1"/>
  <c r="P84" i="26" s="1"/>
  <c r="T34" i="26"/>
  <c r="T25" i="26"/>
  <c r="T23" i="26"/>
  <c r="T6" i="26"/>
  <c r="T51" i="26"/>
  <c r="T24" i="26"/>
  <c r="T7" i="26"/>
  <c r="U61" i="26"/>
  <c r="U78" i="26"/>
  <c r="U6" i="26"/>
  <c r="U7" i="26"/>
  <c r="U23" i="26"/>
  <c r="U24" i="26"/>
  <c r="U25" i="26"/>
  <c r="T33" i="26"/>
  <c r="U33" i="26"/>
  <c r="T52" i="26"/>
  <c r="U52" i="26"/>
  <c r="T50" i="26"/>
  <c r="U50" i="26"/>
  <c r="U60" i="26"/>
  <c r="U77" i="26"/>
  <c r="U79" i="26"/>
  <c r="U34" i="26"/>
  <c r="U51" i="26"/>
  <c r="T60" i="26"/>
  <c r="T61" i="26"/>
  <c r="T77" i="26"/>
  <c r="T78" i="26"/>
  <c r="T79" i="26"/>
  <c r="P7" i="25" l="1"/>
  <c r="P8" i="25"/>
  <c r="P9" i="25"/>
  <c r="P10" i="25"/>
  <c r="P6" i="25"/>
  <c r="P34" i="25" l="1"/>
  <c r="O34" i="25"/>
  <c r="M34" i="25"/>
  <c r="K34" i="25"/>
  <c r="P33" i="25"/>
  <c r="M33" i="25"/>
  <c r="K33" i="25"/>
  <c r="O33" i="25" s="1"/>
  <c r="P32" i="25"/>
  <c r="M32" i="25"/>
  <c r="K32" i="25"/>
  <c r="O32" i="25" s="1"/>
  <c r="P31" i="25"/>
  <c r="M31" i="25"/>
  <c r="K31" i="25"/>
  <c r="P30" i="25"/>
  <c r="M30" i="25"/>
  <c r="K30" i="25"/>
  <c r="P22" i="25"/>
  <c r="O22" i="25"/>
  <c r="W22" i="25" s="1"/>
  <c r="M22" i="25"/>
  <c r="K22" i="25"/>
  <c r="P21" i="25"/>
  <c r="M21" i="25"/>
  <c r="K21" i="25"/>
  <c r="O21" i="25" s="1"/>
  <c r="W21" i="25" s="1"/>
  <c r="P20" i="25"/>
  <c r="M20" i="25"/>
  <c r="K20" i="25"/>
  <c r="O20" i="25" s="1"/>
  <c r="W20" i="25" s="1"/>
  <c r="P19" i="25"/>
  <c r="M19" i="25"/>
  <c r="K19" i="25"/>
  <c r="P18" i="25"/>
  <c r="M18" i="25"/>
  <c r="K18" i="25"/>
  <c r="O18" i="25" s="1"/>
  <c r="W18" i="25" s="1"/>
  <c r="G10" i="25"/>
  <c r="F10" i="25"/>
  <c r="O10" i="25" s="1"/>
  <c r="G9" i="25"/>
  <c r="F9" i="25"/>
  <c r="O9" i="25" s="1"/>
  <c r="G8" i="25"/>
  <c r="F8" i="25"/>
  <c r="O8" i="25" s="1"/>
  <c r="G7" i="25"/>
  <c r="F7" i="25"/>
  <c r="G6" i="25"/>
  <c r="F6" i="25"/>
  <c r="O6" i="25" s="1"/>
  <c r="O30" i="25" l="1"/>
  <c r="R30" i="25"/>
  <c r="R34" i="25"/>
  <c r="Q34" i="25"/>
  <c r="R18" i="25"/>
  <c r="R22" i="25"/>
  <c r="Q22" i="25"/>
  <c r="Q10" i="25"/>
  <c r="R10" i="25"/>
  <c r="O19" i="25"/>
  <c r="W19" i="25" s="1"/>
  <c r="W24" i="25" s="1"/>
  <c r="Q33" i="25"/>
  <c r="R32" i="25"/>
  <c r="R21" i="25"/>
  <c r="R20" i="25"/>
  <c r="Q20" i="25"/>
  <c r="W12" i="25"/>
  <c r="O7" i="25"/>
  <c r="O12" i="25" s="1"/>
  <c r="E12" i="25"/>
  <c r="R8" i="25" s="1"/>
  <c r="Q7" i="25"/>
  <c r="R6" i="25"/>
  <c r="O31" i="25"/>
  <c r="J36" i="25"/>
  <c r="Q31" i="25" s="1"/>
  <c r="J24" i="25"/>
  <c r="R19" i="25" s="1"/>
  <c r="Q21" i="25" l="1"/>
  <c r="Q18" i="25"/>
  <c r="Q19" i="25"/>
  <c r="O36" i="25"/>
  <c r="R31" i="25"/>
  <c r="Q32" i="25"/>
  <c r="Q30" i="25"/>
  <c r="Q6" i="25"/>
  <c r="Q8" i="25"/>
  <c r="R33" i="25"/>
  <c r="O24" i="25"/>
  <c r="Q36" i="25"/>
  <c r="R36" i="25"/>
  <c r="Q24" i="25"/>
  <c r="R24" i="25"/>
  <c r="Q9" i="25"/>
  <c r="R7" i="25"/>
  <c r="R9" i="25"/>
  <c r="Q12" i="25"/>
  <c r="R12" i="25"/>
  <c r="W36" i="25"/>
  <c r="B11" i="12"/>
  <c r="A11" i="12"/>
  <c r="O38" i="25" l="1"/>
  <c r="T38" i="25" s="1"/>
  <c r="W38" i="25"/>
  <c r="Y12" i="25" s="1"/>
  <c r="M11" i="12"/>
  <c r="T6" i="25" l="1"/>
  <c r="T9" i="25"/>
  <c r="U10" i="25"/>
  <c r="T18" i="25"/>
  <c r="T19" i="25"/>
  <c r="U20" i="25"/>
  <c r="T33" i="25"/>
  <c r="U34" i="25"/>
  <c r="T10" i="25"/>
  <c r="U9" i="25"/>
  <c r="T22" i="25"/>
  <c r="U18" i="25"/>
  <c r="U19" i="25"/>
  <c r="U30" i="25"/>
  <c r="U38" i="25"/>
  <c r="U6" i="25"/>
  <c r="T7" i="25"/>
  <c r="U8" i="25"/>
  <c r="T21" i="25"/>
  <c r="U22" i="25"/>
  <c r="T30" i="25"/>
  <c r="T31" i="25"/>
  <c r="U32" i="25"/>
  <c r="T8" i="25"/>
  <c r="U7" i="25"/>
  <c r="T20" i="25"/>
  <c r="U21" i="25"/>
  <c r="T34" i="25"/>
  <c r="U31" i="25"/>
  <c r="T32" i="25"/>
  <c r="U33" i="25"/>
  <c r="X10" i="25"/>
  <c r="X34" i="25"/>
  <c r="Y31" i="25"/>
  <c r="Y19" i="25"/>
  <c r="X6" i="25"/>
  <c r="Y9" i="25"/>
  <c r="Y30" i="25"/>
  <c r="X20" i="25"/>
  <c r="Y8" i="25"/>
  <c r="X12" i="25"/>
  <c r="Y6" i="25"/>
  <c r="X8" i="25"/>
  <c r="Y7" i="25"/>
  <c r="X32" i="25"/>
  <c r="Y33" i="25"/>
  <c r="X22" i="25"/>
  <c r="Y18" i="25"/>
  <c r="X7" i="25"/>
  <c r="Y32" i="25"/>
  <c r="Y21" i="25"/>
  <c r="X9" i="25"/>
  <c r="Y10" i="25"/>
  <c r="X30" i="25"/>
  <c r="Y22" i="25"/>
  <c r="X31" i="25"/>
  <c r="X21" i="25"/>
  <c r="Y36" i="25"/>
  <c r="X33" i="25"/>
  <c r="Y34" i="25"/>
  <c r="X18" i="25"/>
  <c r="X19" i="25"/>
  <c r="Y20" i="25"/>
  <c r="Q38" i="25"/>
  <c r="X36" i="25"/>
  <c r="X24" i="25"/>
  <c r="Y24" i="25"/>
  <c r="Y38" i="25" l="1"/>
  <c r="X38" i="25"/>
  <c r="F38" i="25"/>
  <c r="F39" i="25" s="1"/>
  <c r="P39" i="25" s="1"/>
  <c r="M6" i="12"/>
  <c r="C11" i="12"/>
  <c r="N19" i="12" l="1"/>
  <c r="J19" i="12"/>
  <c r="F19" i="12"/>
  <c r="Q19" i="12"/>
  <c r="F17" i="12"/>
  <c r="I17" i="12"/>
  <c r="O21" i="12"/>
  <c r="A15" i="12" l="1"/>
  <c r="C17" i="12"/>
  <c r="C15" i="12"/>
  <c r="B17" i="12"/>
  <c r="A17" i="12"/>
  <c r="B15" i="12"/>
  <c r="O11" i="12"/>
  <c r="G109" i="10"/>
  <c r="F108" i="10"/>
  <c r="G108" i="10"/>
  <c r="G107" i="10"/>
  <c r="F106" i="10"/>
  <c r="G106" i="10"/>
  <c r="G105" i="10"/>
  <c r="F104" i="10"/>
  <c r="G104" i="10"/>
  <c r="G103" i="10"/>
  <c r="F102" i="10"/>
  <c r="G102" i="10"/>
  <c r="G101" i="10"/>
  <c r="F100" i="10"/>
  <c r="G100" i="10"/>
  <c r="G99" i="10"/>
  <c r="F98" i="10"/>
  <c r="G98" i="10"/>
  <c r="G97" i="10"/>
  <c r="F97" i="10"/>
  <c r="F95" i="10"/>
  <c r="G95" i="10"/>
  <c r="F93" i="10"/>
  <c r="G93" i="10"/>
  <c r="F90" i="10"/>
  <c r="G90" i="10"/>
  <c r="F88" i="10"/>
  <c r="G88" i="10"/>
  <c r="F87" i="10"/>
  <c r="G87" i="10"/>
  <c r="E86" i="10"/>
  <c r="G85" i="10"/>
  <c r="F84" i="10"/>
  <c r="G84" i="10"/>
  <c r="G83" i="10"/>
  <c r="F82" i="10"/>
  <c r="G82" i="10"/>
  <c r="G81" i="10"/>
  <c r="F80" i="10"/>
  <c r="G80" i="10"/>
  <c r="G79" i="10"/>
  <c r="F78" i="10"/>
  <c r="G78" i="10"/>
  <c r="G77" i="10"/>
  <c r="G75" i="10"/>
  <c r="F74" i="10"/>
  <c r="G74" i="10"/>
  <c r="G73" i="10"/>
  <c r="F72" i="10"/>
  <c r="G72" i="10"/>
  <c r="G66" i="10"/>
  <c r="F65" i="10"/>
  <c r="G65" i="10"/>
  <c r="F63" i="10"/>
  <c r="G63" i="10"/>
  <c r="F61" i="10"/>
  <c r="F60" i="10"/>
  <c r="G60" i="10"/>
  <c r="F58" i="10"/>
  <c r="F57" i="10"/>
  <c r="G57" i="10"/>
  <c r="F56" i="10"/>
  <c r="F55" i="10"/>
  <c r="G55" i="10"/>
  <c r="G54" i="10"/>
  <c r="F53" i="10"/>
  <c r="G53" i="10"/>
  <c r="F51" i="10"/>
  <c r="G51" i="10"/>
  <c r="G50" i="10"/>
  <c r="F49" i="10"/>
  <c r="G49" i="10"/>
  <c r="G48" i="10"/>
  <c r="F47" i="10"/>
  <c r="G47" i="10"/>
  <c r="G46" i="10"/>
  <c r="F45" i="10"/>
  <c r="G45" i="10"/>
  <c r="G44" i="10"/>
  <c r="F43" i="10"/>
  <c r="G43" i="10"/>
  <c r="G42" i="10"/>
  <c r="F41" i="10"/>
  <c r="G41" i="10"/>
  <c r="G40" i="10"/>
  <c r="F39" i="10"/>
  <c r="G39" i="10"/>
  <c r="G38" i="10"/>
  <c r="F37" i="10"/>
  <c r="G37" i="10"/>
  <c r="G36" i="10"/>
  <c r="F35" i="10"/>
  <c r="G35" i="10"/>
  <c r="G34" i="10"/>
  <c r="F33" i="10"/>
  <c r="G33" i="10"/>
  <c r="G32" i="10"/>
  <c r="F31" i="10"/>
  <c r="G31" i="10"/>
  <c r="G30" i="10"/>
  <c r="F29" i="10"/>
  <c r="G29" i="10"/>
  <c r="G28" i="10"/>
  <c r="F27" i="10"/>
  <c r="G27" i="10"/>
  <c r="G26" i="10"/>
  <c r="F25" i="10"/>
  <c r="G25" i="10"/>
  <c r="G24" i="10"/>
  <c r="F23" i="10"/>
  <c r="G23" i="10"/>
  <c r="G22" i="10"/>
  <c r="F21" i="10"/>
  <c r="G21" i="10"/>
  <c r="G20" i="10"/>
  <c r="G19" i="10"/>
  <c r="F18" i="10"/>
  <c r="G18" i="10"/>
  <c r="G17" i="10"/>
  <c r="F16" i="10"/>
  <c r="G16" i="10"/>
  <c r="G15" i="10"/>
  <c r="F14" i="10"/>
  <c r="G14" i="10"/>
  <c r="E13" i="10"/>
  <c r="F12" i="10"/>
  <c r="G12" i="10"/>
  <c r="F10" i="10"/>
  <c r="G10" i="10"/>
  <c r="F8" i="10"/>
  <c r="G8" i="10"/>
  <c r="F6" i="10"/>
  <c r="G6" i="10"/>
  <c r="F5" i="10" l="1"/>
  <c r="E5" i="10"/>
  <c r="F7" i="10"/>
  <c r="E7" i="10"/>
  <c r="F9" i="10"/>
  <c r="E9" i="10"/>
  <c r="F11" i="10"/>
  <c r="E11" i="10"/>
  <c r="G5" i="10"/>
  <c r="G7" i="10"/>
  <c r="G9" i="10"/>
  <c r="G11" i="10"/>
  <c r="G13" i="10"/>
  <c r="E6" i="10"/>
  <c r="E8" i="10"/>
  <c r="E10" i="10"/>
  <c r="E12" i="10"/>
  <c r="F13" i="10"/>
  <c r="E14" i="10"/>
  <c r="F15" i="10"/>
  <c r="E16" i="10"/>
  <c r="F17" i="10"/>
  <c r="E18" i="10"/>
  <c r="F19" i="10"/>
  <c r="F20" i="10"/>
  <c r="E20" i="10"/>
  <c r="F22" i="10"/>
  <c r="E22" i="10"/>
  <c r="F24" i="10"/>
  <c r="E24" i="10"/>
  <c r="F26" i="10"/>
  <c r="E26" i="10"/>
  <c r="F28" i="10"/>
  <c r="E28" i="10"/>
  <c r="F30" i="10"/>
  <c r="E30" i="10"/>
  <c r="F32" i="10"/>
  <c r="E32" i="10"/>
  <c r="F34" i="10"/>
  <c r="E34" i="10"/>
  <c r="F36" i="10"/>
  <c r="E36" i="10"/>
  <c r="F38" i="10"/>
  <c r="E38" i="10"/>
  <c r="F40" i="10"/>
  <c r="E40" i="10"/>
  <c r="F42" i="10"/>
  <c r="E42" i="10"/>
  <c r="F44" i="10"/>
  <c r="E44" i="10"/>
  <c r="F46" i="10"/>
  <c r="E46" i="10"/>
  <c r="F48" i="10"/>
  <c r="E48" i="10"/>
  <c r="F50" i="10"/>
  <c r="E50" i="10"/>
  <c r="F54" i="10"/>
  <c r="E54" i="10"/>
  <c r="E15" i="10"/>
  <c r="E17" i="10"/>
  <c r="E19" i="10"/>
  <c r="E56" i="10"/>
  <c r="G56" i="10"/>
  <c r="E58" i="10"/>
  <c r="G58" i="10"/>
  <c r="E61" i="10"/>
  <c r="G61" i="10"/>
  <c r="F64" i="10"/>
  <c r="G64" i="10"/>
  <c r="F89" i="10"/>
  <c r="G89" i="10"/>
  <c r="F92" i="10"/>
  <c r="G92" i="10"/>
  <c r="F94" i="10"/>
  <c r="G94" i="10"/>
  <c r="F96" i="10"/>
  <c r="G96" i="10"/>
  <c r="E21" i="10"/>
  <c r="E23" i="10"/>
  <c r="E25" i="10"/>
  <c r="E27" i="10"/>
  <c r="E29" i="10"/>
  <c r="E31" i="10"/>
  <c r="E33" i="10"/>
  <c r="E35" i="10"/>
  <c r="E37" i="10"/>
  <c r="E39" i="10"/>
  <c r="E41" i="10"/>
  <c r="E43" i="10"/>
  <c r="E45" i="10"/>
  <c r="E47" i="10"/>
  <c r="E49" i="10"/>
  <c r="E51" i="10"/>
  <c r="E53" i="10"/>
  <c r="E55" i="10"/>
  <c r="E57" i="10"/>
  <c r="E60" i="10"/>
  <c r="E63" i="10"/>
  <c r="E64" i="10"/>
  <c r="F66" i="10"/>
  <c r="E66" i="10"/>
  <c r="F73" i="10"/>
  <c r="E73" i="10"/>
  <c r="F75" i="10"/>
  <c r="E75" i="10"/>
  <c r="F77" i="10"/>
  <c r="E77" i="10"/>
  <c r="F79" i="10"/>
  <c r="E79" i="10"/>
  <c r="F81" i="10"/>
  <c r="E81" i="10"/>
  <c r="F83" i="10"/>
  <c r="E83" i="10"/>
  <c r="F85" i="10"/>
  <c r="E85" i="10"/>
  <c r="E89" i="10"/>
  <c r="E92" i="10"/>
  <c r="E94" i="10"/>
  <c r="E96" i="10"/>
  <c r="E65" i="10"/>
  <c r="E72" i="10"/>
  <c r="E74" i="10"/>
  <c r="E78" i="10"/>
  <c r="E80" i="10"/>
  <c r="E82" i="10"/>
  <c r="E84" i="10"/>
  <c r="F86" i="10"/>
  <c r="G86" i="10"/>
  <c r="E87" i="10"/>
  <c r="E88" i="10"/>
  <c r="E90" i="10"/>
  <c r="E93" i="10"/>
  <c r="E95" i="10"/>
  <c r="E97" i="10"/>
  <c r="F99" i="10"/>
  <c r="E99" i="10"/>
  <c r="E98" i="10"/>
  <c r="E100" i="10"/>
  <c r="F101" i="10"/>
  <c r="E102" i="10"/>
  <c r="F103" i="10"/>
  <c r="E104" i="10"/>
  <c r="F105" i="10"/>
  <c r="E106" i="10"/>
  <c r="F107" i="10"/>
  <c r="E108" i="10"/>
  <c r="F109" i="10"/>
  <c r="E101" i="10"/>
  <c r="E103" i="10"/>
  <c r="E105" i="10"/>
  <c r="E107" i="10"/>
  <c r="E109" i="10"/>
  <c r="B9" i="5" l="1"/>
  <c r="D16" i="5" s="1"/>
  <c r="A9" i="5" l="1"/>
  <c r="C13" i="5" s="1"/>
  <c r="C9" i="5" l="1"/>
  <c r="C15" i="5" l="1"/>
  <c r="D9" i="5"/>
  <c r="A13" i="5"/>
  <c r="B15" i="5"/>
  <c r="B13" i="5"/>
  <c r="A15" i="5"/>
  <c r="D12" i="5" l="1"/>
  <c r="E24" i="12" l="1"/>
  <c r="M17" i="12"/>
  <c r="J24" i="12"/>
  <c r="E23" i="12"/>
  <c r="E21" i="12"/>
  <c r="J21" i="12"/>
  <c r="E22" i="12"/>
  <c r="J23" i="12"/>
  <c r="J22" i="12"/>
  <c r="D14" i="12" l="1"/>
  <c r="O17" i="12" s="1"/>
</calcChain>
</file>

<file path=xl/sharedStrings.xml><?xml version="1.0" encoding="utf-8"?>
<sst xmlns="http://schemas.openxmlformats.org/spreadsheetml/2006/main" count="2513" uniqueCount="1117">
  <si>
    <t xml:space="preserve">CLASIFICACIÓN DEL RIESGO DEBIDO A ALMACENAMIENTOS EN EDIFICIOS HABITADOS </t>
  </si>
  <si>
    <t>Datos</t>
  </si>
  <si>
    <t>Volumen de recinto</t>
  </si>
  <si>
    <t xml:space="preserve">Altura libre media </t>
  </si>
  <si>
    <t xml:space="preserve">Superficie en planta </t>
  </si>
  <si>
    <r>
      <t>Densidad carga de fuego [Q</t>
    </r>
    <r>
      <rPr>
        <vertAlign val="subscript"/>
        <sz val="11"/>
        <color theme="1"/>
        <rFont val="Arial"/>
        <family val="2"/>
      </rPr>
      <t>S</t>
    </r>
    <r>
      <rPr>
        <sz val="11"/>
        <color theme="1"/>
        <rFont val="Arial"/>
        <family val="2"/>
      </rPr>
      <t xml:space="preserve">] </t>
    </r>
  </si>
  <si>
    <t>(m³)</t>
  </si>
  <si>
    <t xml:space="preserve"> (m)</t>
  </si>
  <si>
    <t>(m²)</t>
  </si>
  <si>
    <t>(SI/NO)</t>
  </si>
  <si>
    <t>(MJ/m²)</t>
  </si>
  <si>
    <t>VALORES DE CÁLCULO</t>
  </si>
  <si>
    <t xml:space="preserve">Volumen </t>
  </si>
  <si>
    <t xml:space="preserve">Altura </t>
  </si>
  <si>
    <t xml:space="preserve">Superficie </t>
  </si>
  <si>
    <t>(MJ)</t>
  </si>
  <si>
    <t>Clasificación</t>
  </si>
  <si>
    <t>RIESGO BAJO</t>
  </si>
  <si>
    <t>RIESGO MEDIO</t>
  </si>
  <si>
    <t>RIESGO ALTO</t>
  </si>
  <si>
    <t>Nivel de riesgo</t>
  </si>
  <si>
    <r>
      <rPr>
        <b/>
        <sz val="12"/>
        <color theme="1"/>
        <rFont val="Arial"/>
        <family val="2"/>
      </rPr>
      <t>Carga de fuego  límite</t>
    </r>
    <r>
      <rPr>
        <sz val="12"/>
        <color theme="1"/>
        <rFont val="Arial"/>
        <family val="2"/>
      </rPr>
      <t xml:space="preserve"> (MJ)</t>
    </r>
  </si>
  <si>
    <r>
      <rPr>
        <b/>
        <sz val="12"/>
        <color theme="1"/>
        <rFont val="Arial"/>
        <family val="2"/>
      </rPr>
      <t>Volumen límite</t>
    </r>
    <r>
      <rPr>
        <sz val="12"/>
        <color theme="1"/>
        <rFont val="Arial"/>
        <family val="2"/>
      </rPr>
      <t xml:space="preserve"> (m³)</t>
    </r>
  </si>
  <si>
    <t>Aceites</t>
  </si>
  <si>
    <t>Acumuladores</t>
  </si>
  <si>
    <t>Alimentación (embalaje)</t>
  </si>
  <si>
    <t>Aparatos eléctricos o electrónicos</t>
  </si>
  <si>
    <t>Aparatos fotográficos</t>
  </si>
  <si>
    <t>Archivos</t>
  </si>
  <si>
    <t>Automóviles (accesorios)</t>
  </si>
  <si>
    <t>Azucar (productos de azucar)</t>
  </si>
  <si>
    <t>Barnices</t>
  </si>
  <si>
    <t>Bebidas zumos de frutas</t>
  </si>
  <si>
    <t>Bibliotecas (almacén)</t>
  </si>
  <si>
    <t>Bicicletas</t>
  </si>
  <si>
    <t>Cables</t>
  </si>
  <si>
    <t>Cajas de madera</t>
  </si>
  <si>
    <t xml:space="preserve">Calzado </t>
  </si>
  <si>
    <t>Calzado (accesorios)</t>
  </si>
  <si>
    <t>Caramelos</t>
  </si>
  <si>
    <t>Cartonaje</t>
  </si>
  <si>
    <t>Caucho (artículos)</t>
  </si>
  <si>
    <t>Cepillos y brochas</t>
  </si>
  <si>
    <t>Cera (artículos)</t>
  </si>
  <si>
    <t>Chocolate</t>
  </si>
  <si>
    <t>Cochecitos de niño</t>
  </si>
  <si>
    <t>Colchones no sintéticos</t>
  </si>
  <si>
    <t>Confiterías</t>
  </si>
  <si>
    <t>Congelados</t>
  </si>
  <si>
    <t>Conservas</t>
  </si>
  <si>
    <t>Corcho (artículos)</t>
  </si>
  <si>
    <t>Cordelerías</t>
  </si>
  <si>
    <t>Correas</t>
  </si>
  <si>
    <t>Cosméticos</t>
  </si>
  <si>
    <t>Cuero (artículos)</t>
  </si>
  <si>
    <t>Cuero sintético (artículos)</t>
  </si>
  <si>
    <t>Diluyentes</t>
  </si>
  <si>
    <t>Discos compactos y similares</t>
  </si>
  <si>
    <t>Droguerías (almacén)</t>
  </si>
  <si>
    <t>Electricidad (almacén de materiales)</t>
  </si>
  <si>
    <t>Escobas</t>
  </si>
  <si>
    <t>Especias</t>
  </si>
  <si>
    <t>Espumas sintéticas (artículos)</t>
  </si>
  <si>
    <t>Esquíes</t>
  </si>
  <si>
    <t>Fibras de coco</t>
  </si>
  <si>
    <t>Fieltro</t>
  </si>
  <si>
    <t>Flores artificiales</t>
  </si>
  <si>
    <t>Frigoríficos y refrigeradores</t>
  </si>
  <si>
    <t>Hule (artículos)</t>
  </si>
  <si>
    <t>Imprentas (almacén)</t>
  </si>
  <si>
    <t>Juguetes</t>
  </si>
  <si>
    <t>Lavadoras</t>
  </si>
  <si>
    <t>Legumbres secas</t>
  </si>
  <si>
    <t>Lencería (textiles)</t>
  </si>
  <si>
    <t>Linóleo</t>
  </si>
  <si>
    <t>Mantas (textiles)</t>
  </si>
  <si>
    <t>Materias sintéticas (artículos)</t>
  </si>
  <si>
    <t>Medicamentos (embalaje)</t>
  </si>
  <si>
    <t>Mercancías incombustibles en cajas de madera o plástico</t>
  </si>
  <si>
    <t>Mercancías incombustibles en palets de madera</t>
  </si>
  <si>
    <t>Mercería (almacén)</t>
  </si>
  <si>
    <t>Muebles de madera</t>
  </si>
  <si>
    <t>Neumáticos de automóviles</t>
  </si>
  <si>
    <t>Oficina (material)</t>
  </si>
  <si>
    <t>Óptica (instrumentos)</t>
  </si>
  <si>
    <t>Palets de madera</t>
  </si>
  <si>
    <t>Paneles de madera aglomerada o contrachapada</t>
  </si>
  <si>
    <t>Papel (desechos prensados)</t>
  </si>
  <si>
    <t>Papel (viejo o granel)</t>
  </si>
  <si>
    <t>Papelería (almacén)</t>
  </si>
  <si>
    <t>Paraguas</t>
  </si>
  <si>
    <t>Parquets</t>
  </si>
  <si>
    <t>Pastas alimenticias</t>
  </si>
  <si>
    <t>Pegamentos</t>
  </si>
  <si>
    <t>Perfumería (artículos)</t>
  </si>
  <si>
    <t>Pilas secas</t>
  </si>
  <si>
    <t>Pirotécnicos (artículos)</t>
  </si>
  <si>
    <t>Placas de fibras blandas</t>
  </si>
  <si>
    <t>Prendas de vestir</t>
  </si>
  <si>
    <t>Productos químicos combustibles</t>
  </si>
  <si>
    <t>Puertas de madera</t>
  </si>
  <si>
    <t>Puertas plásticas</t>
  </si>
  <si>
    <t>Relojes</t>
  </si>
  <si>
    <t>Revestimientos de suelos combustibles</t>
  </si>
  <si>
    <t>Sacos de papel</t>
  </si>
  <si>
    <t>Sacos de plástico</t>
  </si>
  <si>
    <t>Sacos de yute</t>
  </si>
  <si>
    <t>Tabaco (artículos)</t>
  </si>
  <si>
    <t>Tapicerías (artículos)</t>
  </si>
  <si>
    <t>Tapices</t>
  </si>
  <si>
    <t>Tejidos de seda artificial</t>
  </si>
  <si>
    <t>Televisores</t>
  </si>
  <si>
    <t>Tintas de imprenta</t>
  </si>
  <si>
    <t>Toldos o lonas</t>
  </si>
  <si>
    <t>Toneles de madera o plástico</t>
  </si>
  <si>
    <t xml:space="preserve">Subsidiario del uso Comercial </t>
  </si>
  <si>
    <t>(adim.)</t>
  </si>
  <si>
    <t>Altura libre</t>
  </si>
  <si>
    <t>Superficie</t>
  </si>
  <si>
    <t>de recinto</t>
  </si>
  <si>
    <t>media</t>
  </si>
  <si>
    <t>en planta</t>
  </si>
  <si>
    <t>Uso Comercial</t>
  </si>
  <si>
    <t>(m)</t>
  </si>
  <si>
    <t>Altura</t>
  </si>
  <si>
    <r>
      <t>R</t>
    </r>
    <r>
      <rPr>
        <vertAlign val="subscript"/>
        <sz val="11"/>
        <color theme="1"/>
        <rFont val="Arial"/>
        <family val="2"/>
      </rPr>
      <t>a</t>
    </r>
  </si>
  <si>
    <r>
      <t>q</t>
    </r>
    <r>
      <rPr>
        <vertAlign val="subscript"/>
        <sz val="11"/>
        <color theme="1"/>
        <rFont val="Arial"/>
        <family val="2"/>
      </rPr>
      <t>v</t>
    </r>
  </si>
  <si>
    <r>
      <t>k</t>
    </r>
    <r>
      <rPr>
        <vertAlign val="subscript"/>
        <sz val="11"/>
        <color theme="1"/>
        <rFont val="Arial"/>
        <family val="2"/>
      </rPr>
      <t>a</t>
    </r>
  </si>
  <si>
    <t xml:space="preserve">Epigrafe Tabla 1.2 </t>
  </si>
  <si>
    <t>Anexo I del RSCIEI</t>
  </si>
  <si>
    <t>RESULTADOS DEL CÁLCULO</t>
  </si>
  <si>
    <t>Estándar</t>
  </si>
  <si>
    <r>
      <t>k</t>
    </r>
    <r>
      <rPr>
        <vertAlign val="subscript"/>
        <sz val="11"/>
        <color theme="1"/>
        <rFont val="Arial"/>
        <family val="2"/>
      </rPr>
      <t>f</t>
    </r>
  </si>
  <si>
    <r>
      <rPr>
        <b/>
        <sz val="11"/>
        <color theme="1"/>
        <rFont val="Arial"/>
        <family val="2"/>
      </rPr>
      <t>TIPO</t>
    </r>
    <r>
      <rPr>
        <sz val="11"/>
        <color theme="1"/>
        <rFont val="Arial"/>
        <family val="2"/>
      </rPr>
      <t xml:space="preserve"> de almacenamiento homogéneo</t>
    </r>
  </si>
  <si>
    <t>Aplicaciones</t>
  </si>
  <si>
    <t>RESULTADO DE CÁLCULO</t>
  </si>
  <si>
    <r>
      <t>Carga de fuego total [Q</t>
    </r>
    <r>
      <rPr>
        <vertAlign val="subscript"/>
        <sz val="12"/>
        <color theme="1"/>
        <rFont val="Arial"/>
        <family val="2"/>
      </rPr>
      <t>T</t>
    </r>
    <r>
      <rPr>
        <sz val="12"/>
        <color theme="1"/>
        <rFont val="Arial"/>
        <family val="2"/>
      </rPr>
      <t xml:space="preserve">] </t>
    </r>
  </si>
  <si>
    <t>ACTIVIDAD (Almacenamiento)</t>
  </si>
  <si>
    <t>MJ/m³</t>
  </si>
  <si>
    <t>TABLA 1.2 del ANEXO I del RSCIEI</t>
  </si>
  <si>
    <t>(en %)</t>
  </si>
  <si>
    <t xml:space="preserve"> producto</t>
  </si>
  <si>
    <t>Volumen de</t>
  </si>
  <si>
    <t>al techo</t>
  </si>
  <si>
    <t xml:space="preserve">Espacio libre </t>
  </si>
  <si>
    <t xml:space="preserve">Ocupación </t>
  </si>
  <si>
    <t>Almacenam.</t>
  </si>
  <si>
    <t xml:space="preserve"> fijo</t>
  </si>
  <si>
    <t>%</t>
  </si>
  <si>
    <t>de cálculo</t>
  </si>
  <si>
    <t>GEOMETRÍA</t>
  </si>
  <si>
    <t>Volumen máximo de almacenamiento de producto sin variar la clasificación</t>
  </si>
  <si>
    <r>
      <t>Carga de fuego total [Q</t>
    </r>
    <r>
      <rPr>
        <vertAlign val="subscript"/>
        <sz val="12"/>
        <color theme="1"/>
        <rFont val="Arial"/>
        <family val="2"/>
      </rPr>
      <t>T</t>
    </r>
    <r>
      <rPr>
        <sz val="12"/>
        <color theme="1"/>
        <rFont val="Arial"/>
        <family val="2"/>
      </rPr>
      <t>]</t>
    </r>
  </si>
  <si>
    <r>
      <t>Densidad de carga  de fuego [Q</t>
    </r>
    <r>
      <rPr>
        <vertAlign val="subscript"/>
        <sz val="12"/>
        <color theme="1"/>
        <rFont val="Arial"/>
        <family val="2"/>
      </rPr>
      <t>S</t>
    </r>
    <r>
      <rPr>
        <sz val="12"/>
        <color theme="1"/>
        <rFont val="Arial"/>
        <family val="2"/>
      </rPr>
      <t xml:space="preserve">] </t>
    </r>
  </si>
  <si>
    <r>
      <rPr>
        <b/>
        <sz val="11"/>
        <color theme="1"/>
        <rFont val="Arial"/>
        <family val="2"/>
      </rPr>
      <t>CANTIDAD</t>
    </r>
    <r>
      <rPr>
        <sz val="11"/>
        <color theme="1"/>
        <rFont val="Arial"/>
        <family val="2"/>
      </rPr>
      <t xml:space="preserve"> de almacenamiento homogéneo (elegir una opción)</t>
    </r>
  </si>
  <si>
    <t>Volumen</t>
  </si>
  <si>
    <t>Subsidiario del</t>
  </si>
  <si>
    <t>de producto</t>
  </si>
  <si>
    <t>Volumen que significa la aplicación del RSCIEI</t>
  </si>
  <si>
    <t>Riesgo Medio</t>
  </si>
  <si>
    <t>Riesgo Bajo</t>
  </si>
  <si>
    <t>Sin Riesgo sin Uso Comercial</t>
  </si>
  <si>
    <t>Sin Riesgo en Uso Comercial</t>
  </si>
  <si>
    <t>VALORES DE CONTROL</t>
  </si>
  <si>
    <t>INTERVALOS</t>
  </si>
  <si>
    <t>&gt; 850 MJ/m²</t>
  </si>
  <si>
    <t>&gt; 200 MJ/m²</t>
  </si>
  <si>
    <t>&gt; 3400 MJ/m²</t>
  </si>
  <si>
    <r>
      <t>Volumen máximo de producto debido a Q</t>
    </r>
    <r>
      <rPr>
        <vertAlign val="subscript"/>
        <sz val="8"/>
        <color theme="1"/>
        <rFont val="Arial"/>
        <family val="2"/>
      </rPr>
      <t>T</t>
    </r>
  </si>
  <si>
    <r>
      <t>Volumen máximo de producto debido a Q</t>
    </r>
    <r>
      <rPr>
        <vertAlign val="subscript"/>
        <sz val="8"/>
        <color theme="1"/>
        <rFont val="Arial"/>
        <family val="2"/>
      </rPr>
      <t>S</t>
    </r>
  </si>
  <si>
    <t>(volumen máximo de producto)</t>
  </si>
  <si>
    <r>
      <t>Densidad Q</t>
    </r>
    <r>
      <rPr>
        <vertAlign val="subscript"/>
        <sz val="9"/>
        <color theme="1"/>
        <rFont val="Arial"/>
        <family val="2"/>
      </rPr>
      <t>S</t>
    </r>
  </si>
  <si>
    <r>
      <t>q</t>
    </r>
    <r>
      <rPr>
        <b/>
        <vertAlign val="subscript"/>
        <sz val="12"/>
        <color theme="1"/>
        <rFont val="Arial"/>
        <family val="2"/>
      </rPr>
      <t>v</t>
    </r>
  </si>
  <si>
    <r>
      <t>C</t>
    </r>
    <r>
      <rPr>
        <b/>
        <vertAlign val="subscript"/>
        <sz val="12"/>
        <color theme="1"/>
        <rFont val="Arial"/>
        <family val="2"/>
      </rPr>
      <t>i</t>
    </r>
    <r>
      <rPr>
        <b/>
        <sz val="12"/>
        <color theme="1"/>
        <rFont val="Arial"/>
        <family val="2"/>
      </rPr>
      <t>*</t>
    </r>
  </si>
  <si>
    <r>
      <t>R</t>
    </r>
    <r>
      <rPr>
        <b/>
        <vertAlign val="subscript"/>
        <sz val="12"/>
        <color theme="1"/>
        <rFont val="Arial"/>
        <family val="2"/>
      </rPr>
      <t>a</t>
    </r>
  </si>
  <si>
    <t>VALORES DE DENSIDAD DE CARGA DE FUEGO MEDIA DE DIVERSOS PROCESOS INDUSTRIALES, DE ALMACENAMIENTO DE PRODUCTOS Y RIESGO DE ACTIVACIÓN ASOCIADO, Ra</t>
  </si>
  <si>
    <t>Fabricación y venta</t>
  </si>
  <si>
    <t>Almacenamiento</t>
  </si>
  <si>
    <t>Extracto de la TABLA 1.2 del ANEXO I del RSCIEI</t>
  </si>
  <si>
    <t>ACTIVIDAD</t>
  </si>
  <si>
    <t>Abonos químicos</t>
  </si>
  <si>
    <t>Aceites comestibles</t>
  </si>
  <si>
    <t>Aceites comestibles, expedición</t>
  </si>
  <si>
    <t>Aceites: mineral, vegetal y animal</t>
  </si>
  <si>
    <t>Acero</t>
  </si>
  <si>
    <t>Acero, agujas de</t>
  </si>
  <si>
    <t>Acetileno, llenado de botellas</t>
  </si>
  <si>
    <t>Ácido carbónico</t>
  </si>
  <si>
    <t>Ácidos inorgánicos</t>
  </si>
  <si>
    <t>Acumuladores, expedición</t>
  </si>
  <si>
    <t>Agua oxigenada</t>
  </si>
  <si>
    <t>Alambre metálico aislado</t>
  </si>
  <si>
    <t>Alambre metálico no aislado</t>
  </si>
  <si>
    <t>Alfarería</t>
  </si>
  <si>
    <t>Algodón en rama, guata</t>
  </si>
  <si>
    <t xml:space="preserve">Algodón, almacén de </t>
  </si>
  <si>
    <t>Alimentación, embalaje</t>
  </si>
  <si>
    <t>Alimentación, expedición</t>
  </si>
  <si>
    <t>Alimentación, materias primas</t>
  </si>
  <si>
    <t>Alimentación, platos precocinados</t>
  </si>
  <si>
    <t>Almacenes de talleres, etc.</t>
  </si>
  <si>
    <t>Almidón</t>
  </si>
  <si>
    <t>Alquitrán</t>
  </si>
  <si>
    <t>Alquitrán, productos de</t>
  </si>
  <si>
    <t>Altos hornos</t>
  </si>
  <si>
    <t>Aluminio, producción de</t>
  </si>
  <si>
    <t>Aluminio, trabajo de</t>
  </si>
  <si>
    <t xml:space="preserve">Antigüedades, venta de </t>
  </si>
  <si>
    <t>Aparatos de radio, fabricación</t>
  </si>
  <si>
    <t>Aparatos de radio, venta</t>
  </si>
  <si>
    <t>Aparatos de televisión</t>
  </si>
  <si>
    <t>Aparatos domésticos</t>
  </si>
  <si>
    <t>Aparatos eléctricos</t>
  </si>
  <si>
    <t>Aparatos eléctricos, reparación</t>
  </si>
  <si>
    <t>Aparatos electrónicos</t>
  </si>
  <si>
    <t>Aparatos electrónicos, reparación</t>
  </si>
  <si>
    <t>Esp.</t>
  </si>
  <si>
    <r>
      <t>q</t>
    </r>
    <r>
      <rPr>
        <b/>
        <vertAlign val="subscript"/>
        <sz val="12"/>
        <color theme="1"/>
        <rFont val="Arial"/>
        <family val="2"/>
      </rPr>
      <t>s</t>
    </r>
  </si>
  <si>
    <t>MJ/m²</t>
  </si>
  <si>
    <t>Aparatos mecánicos</t>
  </si>
  <si>
    <t>Aparatos pequeños, construcción de</t>
  </si>
  <si>
    <t>Aparatos sanitarios, taller</t>
  </si>
  <si>
    <t>Aparatos, expedición de</t>
  </si>
  <si>
    <t>Aparatos, prueba de</t>
  </si>
  <si>
    <t>Aparatos, talleres de reparación</t>
  </si>
  <si>
    <t>Aparcamientos, edificios de</t>
  </si>
  <si>
    <t>Apósitos, fabricación de artículos</t>
  </si>
  <si>
    <t>Armarios frigoríficos</t>
  </si>
  <si>
    <t>Armas</t>
  </si>
  <si>
    <t>Artículos de metal</t>
  </si>
  <si>
    <t>Artículos de yeso</t>
  </si>
  <si>
    <t>Artículos metálicos, amolado</t>
  </si>
  <si>
    <t>Artículos metálicos, barnizado</t>
  </si>
  <si>
    <t>Artículos metálicos, cerrajería</t>
  </si>
  <si>
    <t>Artículos metálicos, chatarras</t>
  </si>
  <si>
    <t>Artículos metálicos, dorado</t>
  </si>
  <si>
    <t>Artículos metálicos, estampado</t>
  </si>
  <si>
    <t>Artículos metálicos, forjado</t>
  </si>
  <si>
    <t>Artículos metálicos, fresado</t>
  </si>
  <si>
    <t>Artículos metálicos, fundición</t>
  </si>
  <si>
    <t>Artículos metálicos, grabación</t>
  </si>
  <si>
    <t>Artículos metálicos, soldadura</t>
  </si>
  <si>
    <t>Artículos metálicos, soldadura ligera</t>
  </si>
  <si>
    <t>Artículos pirotécnicos</t>
  </si>
  <si>
    <t>Aserraderos</t>
  </si>
  <si>
    <t>Asfalto (bidones, bloques)</t>
  </si>
  <si>
    <t>Asfalto, manipulación de</t>
  </si>
  <si>
    <t>Automovil, carrocerías de</t>
  </si>
  <si>
    <t>Automoviles, almacén de accesorios</t>
  </si>
  <si>
    <t>Automoviles, garajes y aparcamientos</t>
  </si>
  <si>
    <t>Automoviles, guarnición</t>
  </si>
  <si>
    <t>Automoviles, montaje</t>
  </si>
  <si>
    <t>Automoviles, pintura</t>
  </si>
  <si>
    <t>Automoviles, reparación</t>
  </si>
  <si>
    <t>Automoviles, venta de accesorios</t>
  </si>
  <si>
    <t>Aviones</t>
  </si>
  <si>
    <t>Aviones, hangares</t>
  </si>
  <si>
    <t>Azúcar</t>
  </si>
  <si>
    <t>Azúcar, productos de</t>
  </si>
  <si>
    <t>Azúfre</t>
  </si>
  <si>
    <t>Especial</t>
  </si>
  <si>
    <t>Artículos de metal fundidos por inyección</t>
  </si>
  <si>
    <t>Balanzas</t>
  </si>
  <si>
    <t>Barcos de madera</t>
  </si>
  <si>
    <t>Barcos de plástico</t>
  </si>
  <si>
    <t>Barcos metálicos</t>
  </si>
  <si>
    <t>Barnices a la cera</t>
  </si>
  <si>
    <t>Barnices, expedición</t>
  </si>
  <si>
    <t>Barnizado</t>
  </si>
  <si>
    <t>Bebidas alcohólicas (licores)</t>
  </si>
  <si>
    <t>Bebidas alcohólicas, venta</t>
  </si>
  <si>
    <t>Bebidas sin alcohol, expedición de</t>
  </si>
  <si>
    <t>Bebidas sin alcohol, zumos de fruta</t>
  </si>
  <si>
    <t>Bibliotecas</t>
  </si>
  <si>
    <t>Bodegas (vinos)</t>
  </si>
  <si>
    <t>Bramante</t>
  </si>
  <si>
    <t>Bramante, almacén de</t>
  </si>
  <si>
    <t>Cacao, productos de</t>
  </si>
  <si>
    <t>Café crudo, sin refinar</t>
  </si>
  <si>
    <t>Café, extracto</t>
  </si>
  <si>
    <t>Café, tostadero</t>
  </si>
  <si>
    <t>Cajas fuertes</t>
  </si>
  <si>
    <t>Calderas, edificios de</t>
  </si>
  <si>
    <t>Calefactores</t>
  </si>
  <si>
    <t>Calzado</t>
  </si>
  <si>
    <t>Calzado, accesorios de</t>
  </si>
  <si>
    <t>Calzados, expedición</t>
  </si>
  <si>
    <t>Calzados, venta</t>
  </si>
  <si>
    <t>Cantinas</t>
  </si>
  <si>
    <t>Caramelos, embalado</t>
  </si>
  <si>
    <t>Carbón de coque</t>
  </si>
  <si>
    <t>Carnicerías, venta</t>
  </si>
  <si>
    <t>Carretería, artículos de</t>
  </si>
  <si>
    <t>Cartón</t>
  </si>
  <si>
    <t>Cartón embreado</t>
  </si>
  <si>
    <t>Cartón ondulado</t>
  </si>
  <si>
    <t>Cartón piedra</t>
  </si>
  <si>
    <t>Cartonaje, expedición de</t>
  </si>
  <si>
    <t>Caucho</t>
  </si>
  <si>
    <t>Caucho, venta de artículos de</t>
  </si>
  <si>
    <t>Celuloide</t>
  </si>
  <si>
    <t>Cemento</t>
  </si>
  <si>
    <t>Central de calefacción a distancia</t>
  </si>
  <si>
    <t>Centrales hidráulicas</t>
  </si>
  <si>
    <t>Centrales hidroeléctricas</t>
  </si>
  <si>
    <t>Centrales térmicas</t>
  </si>
  <si>
    <t>Cera</t>
  </si>
  <si>
    <t>Cera, artículos de</t>
  </si>
  <si>
    <t>Cera, venta de artículos de</t>
  </si>
  <si>
    <t>Cerámica, artículos de</t>
  </si>
  <si>
    <t>Cerrajerías</t>
  </si>
  <si>
    <t>Cervecerías</t>
  </si>
  <si>
    <t>Cestería</t>
  </si>
  <si>
    <t>Cestería, venta de artículos de</t>
  </si>
  <si>
    <t>Chapa, artículos de</t>
  </si>
  <si>
    <t>Chapa, embalaje de artículos</t>
  </si>
  <si>
    <t>Chatarrería</t>
  </si>
  <si>
    <t>Chocolate, embalaje</t>
  </si>
  <si>
    <t>Chocolate, fabricación, sala de moldes</t>
  </si>
  <si>
    <t>Cines</t>
  </si>
  <si>
    <t>Colores y barnices con diluyentes combustibles</t>
  </si>
  <si>
    <t>Colores y barnices, manufacturas de</t>
  </si>
  <si>
    <t>Colores y barnices, mezclas</t>
  </si>
  <si>
    <t>Colores y barnices, venta</t>
  </si>
  <si>
    <t>Corcho</t>
  </si>
  <si>
    <t>Corcho, artículos de</t>
  </si>
  <si>
    <t>Cordelerías, venta</t>
  </si>
  <si>
    <t>Cortinas en rollo</t>
  </si>
  <si>
    <t>Crin, cerda de</t>
  </si>
  <si>
    <t>Caucho, artículos de</t>
  </si>
  <si>
    <t>Cristalerías</t>
  </si>
  <si>
    <t>Cuero</t>
  </si>
  <si>
    <t>Cuero sintético</t>
  </si>
  <si>
    <t>Cuero sintético, artículos de</t>
  </si>
  <si>
    <t>Cuero sintético, recorte de artículos de</t>
  </si>
  <si>
    <t>Cuero, artículos de</t>
  </si>
  <si>
    <t>Cuero, recortes de artículos de</t>
  </si>
  <si>
    <t>Cuero, venta de artículos de</t>
  </si>
  <si>
    <t>Deportes, venta de artículos de</t>
  </si>
  <si>
    <t>Depósitos de hidrocarburos</t>
  </si>
  <si>
    <t>Depósitos de mercancías incombustibles en cajas de madera</t>
  </si>
  <si>
    <t>Depósitos de mercancías incombustibles en cajas de plástico</t>
  </si>
  <si>
    <t>Depósitos de mercancías incombustibles en paletas de madera</t>
  </si>
  <si>
    <t>Discos, discos compactos y similares</t>
  </si>
  <si>
    <t>Droguerías</t>
  </si>
  <si>
    <t>Edificios frigoríficos</t>
  </si>
  <si>
    <t>Electricidad, almacén de materiales de</t>
  </si>
  <si>
    <t>Electricidad, taller de</t>
  </si>
  <si>
    <t>Embalaje de material impreso</t>
  </si>
  <si>
    <t>Embalaje de mercancías combustibles</t>
  </si>
  <si>
    <t xml:space="preserve">Embalaje de productos alimenticios </t>
  </si>
  <si>
    <t>Embalaje de textiles</t>
  </si>
  <si>
    <t>Emisoras de radio</t>
  </si>
  <si>
    <t>Encuadernación</t>
  </si>
  <si>
    <t>Esculturas de piedra</t>
  </si>
  <si>
    <t>Espumas sintéticas</t>
  </si>
  <si>
    <t>Espumas sintéticas, artículos de</t>
  </si>
  <si>
    <t>Estampación de productos sintéticos (cuero, etc.)</t>
  </si>
  <si>
    <t>Depósitos de mercancías incombustibles en casilleros de madera</t>
  </si>
  <si>
    <t>Depósitos de mercancías incombustibles en estanterías de madera</t>
  </si>
  <si>
    <t>Depósitos de mercancías incombustibles en estanterías metálicas</t>
  </si>
  <si>
    <t>Embalaje de mercancías incombustibles</t>
  </si>
  <si>
    <t>Depósitos de mercancías incombustibles en cajas de madera o plástico</t>
  </si>
  <si>
    <t>Instrumentos de óptica</t>
  </si>
  <si>
    <t>Leña</t>
  </si>
  <si>
    <t xml:space="preserve">Cambio de denominación respecto a la tabla 1.2 </t>
  </si>
  <si>
    <t>Mercancías incombustibles en casilleros de madera</t>
  </si>
  <si>
    <t>Mercancías incombustibles en estanterías de madera</t>
  </si>
  <si>
    <t>Mercancías incombustibles en estanterías metálicas</t>
  </si>
  <si>
    <t>Automóviles, almacén de accesorios</t>
  </si>
  <si>
    <t>Bebidas bajas en o sin alcohol</t>
  </si>
  <si>
    <t>Bebidas sin alcohol, zumos de frutas</t>
  </si>
  <si>
    <t xml:space="preserve">Bibliotecas </t>
  </si>
  <si>
    <t>Hule, artículos de</t>
  </si>
  <si>
    <t>Imprentas, almacén</t>
  </si>
  <si>
    <t>Textiles, lencería</t>
  </si>
  <si>
    <t>Madera, vigas y tablas</t>
  </si>
  <si>
    <t>Material de oficina</t>
  </si>
  <si>
    <t>Textiles, mantas</t>
  </si>
  <si>
    <t>Materiales de construcción, almacén</t>
  </si>
  <si>
    <t>Materias sintéticas, artículos de</t>
  </si>
  <si>
    <t>Medicamentos, embalaje</t>
  </si>
  <si>
    <t>Mercería, venta</t>
  </si>
  <si>
    <t>Paletas de madera</t>
  </si>
  <si>
    <t>Paneles de madera aglomerada</t>
  </si>
  <si>
    <t>Paneles de madera contrachapada</t>
  </si>
  <si>
    <t>Papel, desechos prensados</t>
  </si>
  <si>
    <t>Papel, viejo o granel</t>
  </si>
  <si>
    <t>Papelería</t>
  </si>
  <si>
    <t>Pegamentos combustibles</t>
  </si>
  <si>
    <t>Pegamentos incombustibles</t>
  </si>
  <si>
    <t>Peletería, productos de</t>
  </si>
  <si>
    <t>Peletería (artículos)</t>
  </si>
  <si>
    <t>Perfumería, artículos de</t>
  </si>
  <si>
    <t>Pieles, almacén</t>
  </si>
  <si>
    <t>Placas de resina sintética</t>
  </si>
  <si>
    <t>Refrigeradores</t>
  </si>
  <si>
    <t>Tabaco, artículos de</t>
  </si>
  <si>
    <t>Tapicerías, artículos de</t>
  </si>
  <si>
    <t>Textiles, prendas de vestir</t>
  </si>
  <si>
    <t>Tejidos sintéticos, de lino, algodón, yute o cáñamo</t>
  </si>
  <si>
    <t>Tejidos cáñamo, yute, lino</t>
  </si>
  <si>
    <t>Tejidos sintéticos</t>
  </si>
  <si>
    <t>Tejidos, depósito de balas de algodón</t>
  </si>
  <si>
    <t>Tejidos, seda artificial</t>
  </si>
  <si>
    <t>Toneles de madera</t>
  </si>
  <si>
    <t>Toneles de plástico</t>
  </si>
  <si>
    <t>Localización</t>
  </si>
  <si>
    <t>Cálculo por la masa de cada combustible</t>
  </si>
  <si>
    <t xml:space="preserve">Masa </t>
  </si>
  <si>
    <t>Cálculo por la densidad de cada zona con proceso diferente</t>
  </si>
  <si>
    <t>(kg)</t>
  </si>
  <si>
    <t>(MJ/kg)</t>
  </si>
  <si>
    <t>Cálculo por la carga de fuego por m³ de cada almacenaniento diferente</t>
  </si>
  <si>
    <t xml:space="preserve">Producto </t>
  </si>
  <si>
    <t>Anexo I RSCIEI</t>
  </si>
  <si>
    <t xml:space="preserve">Poder </t>
  </si>
  <si>
    <t xml:space="preserve">Densidad </t>
  </si>
  <si>
    <t>Carga de</t>
  </si>
  <si>
    <t>(MJ/m³)</t>
  </si>
  <si>
    <t xml:space="preserve">Actividad </t>
  </si>
  <si>
    <t xml:space="preserve">Epígrafe ALMACENAMIENTO Tabla 1.2 </t>
  </si>
  <si>
    <t>PODER CALORÍFICO (q) DE DIVERSAS SUSTANCIAS</t>
  </si>
  <si>
    <t>MJ/kg</t>
  </si>
  <si>
    <t>PRODUCTO</t>
  </si>
  <si>
    <t>Aceite de algodón</t>
  </si>
  <si>
    <t>Aceite de creosota</t>
  </si>
  <si>
    <t>Aceite de lino</t>
  </si>
  <si>
    <t>Aceite mineral</t>
  </si>
  <si>
    <t>Aceite de oliva</t>
  </si>
  <si>
    <t>Aceite de parafina</t>
  </si>
  <si>
    <t>Acetaldehido</t>
  </si>
  <si>
    <t>Acetamida</t>
  </si>
  <si>
    <t>Acetato de amilo</t>
  </si>
  <si>
    <t>Acetato de polivinilo</t>
  </si>
  <si>
    <t>Acetona</t>
  </si>
  <si>
    <t>Acetileno</t>
  </si>
  <si>
    <t>Acetileno disuelto</t>
  </si>
  <si>
    <t>Ácido acético</t>
  </si>
  <si>
    <t>Ácido benzóico</t>
  </si>
  <si>
    <t>Acroleína</t>
  </si>
  <si>
    <t>Aguarrás</t>
  </si>
  <si>
    <t>Albúmina vegetal</t>
  </si>
  <si>
    <t>Alcanfor</t>
  </si>
  <si>
    <t>Alcohol alílico</t>
  </si>
  <si>
    <t>Alcohol amílico</t>
  </si>
  <si>
    <t>Alcohol butílico</t>
  </si>
  <si>
    <t>Alcohol cetílico</t>
  </si>
  <si>
    <t>Alcohol etílico</t>
  </si>
  <si>
    <t>Alcohol metílico</t>
  </si>
  <si>
    <t>Anhídrido acético</t>
  </si>
  <si>
    <t>Anilina</t>
  </si>
  <si>
    <t>Antraceno</t>
  </si>
  <si>
    <t>Antracita</t>
  </si>
  <si>
    <t>Azufre</t>
  </si>
  <si>
    <t>Benzaldehído</t>
  </si>
  <si>
    <t>Bencina</t>
  </si>
  <si>
    <t>Benzol</t>
  </si>
  <si>
    <t>Benzofena</t>
  </si>
  <si>
    <t>Butano</t>
  </si>
  <si>
    <t>Cacao en polvo</t>
  </si>
  <si>
    <t>Café</t>
  </si>
  <si>
    <t>Cafeína</t>
  </si>
  <si>
    <t>Calcio</t>
  </si>
  <si>
    <t>Carbón</t>
  </si>
  <si>
    <t>Carbono</t>
  </si>
  <si>
    <t>Cartón asfáltico</t>
  </si>
  <si>
    <t>Celulosa</t>
  </si>
  <si>
    <t>Cereales</t>
  </si>
  <si>
    <t>Cicloheptano</t>
  </si>
  <si>
    <t>Ciclohexano</t>
  </si>
  <si>
    <t>Ciclopentano</t>
  </si>
  <si>
    <t>Ciclopropano</t>
  </si>
  <si>
    <t>Cloruro de polivinilo</t>
  </si>
  <si>
    <t>Cola celulósica</t>
  </si>
  <si>
    <t>Coque de hulla</t>
  </si>
  <si>
    <t>Dietilamina</t>
  </si>
  <si>
    <t>Dietilcetona</t>
  </si>
  <si>
    <t>Dietileter</t>
  </si>
  <si>
    <t>Difenil</t>
  </si>
  <si>
    <t>Dinamita (75%)</t>
  </si>
  <si>
    <t>Dipenteno</t>
  </si>
  <si>
    <t>Ebonita</t>
  </si>
  <si>
    <t>Etano</t>
  </si>
  <si>
    <t>Eter amílico</t>
  </si>
  <si>
    <t>Eter etílico</t>
  </si>
  <si>
    <t>Fibra de coco</t>
  </si>
  <si>
    <t>Fenol</t>
  </si>
  <si>
    <t>Fósforo</t>
  </si>
  <si>
    <t>Furano</t>
  </si>
  <si>
    <t>Gasóleo</t>
  </si>
  <si>
    <t>Glicerina</t>
  </si>
  <si>
    <t>Grasas</t>
  </si>
  <si>
    <t>Gutapercha</t>
  </si>
  <si>
    <t>Harina de trigo</t>
  </si>
  <si>
    <t>Heptano</t>
  </si>
  <si>
    <t>Hexametileno</t>
  </si>
  <si>
    <t>Hexano</t>
  </si>
  <si>
    <t>Hidrógeno</t>
  </si>
  <si>
    <t>Hidruro de magnesio</t>
  </si>
  <si>
    <t>Hidruro de sodio</t>
  </si>
  <si>
    <t>Lana</t>
  </si>
  <si>
    <t>Leche en polvo</t>
  </si>
  <si>
    <t>Lino</t>
  </si>
  <si>
    <t>Linoleum</t>
  </si>
  <si>
    <t>Madera</t>
  </si>
  <si>
    <t>Magnesio</t>
  </si>
  <si>
    <t>Malta</t>
  </si>
  <si>
    <t>Mantequilla</t>
  </si>
  <si>
    <t>Metano</t>
  </si>
  <si>
    <t>Monóxido de carbono</t>
  </si>
  <si>
    <t>Nitrito de acetona</t>
  </si>
  <si>
    <t>Nitrocelulosa</t>
  </si>
  <si>
    <t>Octano</t>
  </si>
  <si>
    <t>Papel</t>
  </si>
  <si>
    <t>Parafina</t>
  </si>
  <si>
    <t>Pentano</t>
  </si>
  <si>
    <t>Petróleo</t>
  </si>
  <si>
    <t>Poliamida</t>
  </si>
  <si>
    <t>Policarbonato</t>
  </si>
  <si>
    <t>Poliéster</t>
  </si>
  <si>
    <t>Poliestireno</t>
  </si>
  <si>
    <t>Polietileno</t>
  </si>
  <si>
    <t>Poliisobutileno</t>
  </si>
  <si>
    <t>Politetrafluoretileno</t>
  </si>
  <si>
    <t>Poliuretano</t>
  </si>
  <si>
    <t>Propano</t>
  </si>
  <si>
    <t>Rayón</t>
  </si>
  <si>
    <t>Resina de pino</t>
  </si>
  <si>
    <t>Resina de fenol</t>
  </si>
  <si>
    <t>Resina de urea</t>
  </si>
  <si>
    <t>Seda</t>
  </si>
  <si>
    <t>Sisal</t>
  </si>
  <si>
    <t>Sodio</t>
  </si>
  <si>
    <t>Sulfuro de carbono</t>
  </si>
  <si>
    <t>Tabaco</t>
  </si>
  <si>
    <t>Té</t>
  </si>
  <si>
    <t>Tetralina</t>
  </si>
  <si>
    <t>Toluol</t>
  </si>
  <si>
    <t>Triacetato</t>
  </si>
  <si>
    <t>Turba</t>
  </si>
  <si>
    <t>Urea</t>
  </si>
  <si>
    <t>Viscosa</t>
  </si>
  <si>
    <t xml:space="preserve">Epígrafe FABRICACIÓN Y VENTA Tabla 1.2 </t>
  </si>
  <si>
    <t>Estampado de materias sintéticas</t>
  </si>
  <si>
    <t>Estampado de metales</t>
  </si>
  <si>
    <t>Estilográficas</t>
  </si>
  <si>
    <t>Estudios de televisión</t>
  </si>
  <si>
    <t>Estufas de gas</t>
  </si>
  <si>
    <t>Expedición de aparatos, parcialmente sintéticos</t>
  </si>
  <si>
    <t>Expedición de aparatos, totalmente sintéticos</t>
  </si>
  <si>
    <t>Expedición de artículos de cristal</t>
  </si>
  <si>
    <t>Expedición de artículos de hojalata</t>
  </si>
  <si>
    <t>Expedición de artículos impresos</t>
  </si>
  <si>
    <t>Expedición de artículos sintéticos</t>
  </si>
  <si>
    <t>Expedición de bebidas</t>
  </si>
  <si>
    <t>Expedición de cartonaje</t>
  </si>
  <si>
    <t>Expedición de ceras y barnices</t>
  </si>
  <si>
    <t>Expedición de muebles</t>
  </si>
  <si>
    <t>Expedición de pequeños artículos de madera</t>
  </si>
  <si>
    <t>Expedición de productos alimenticios</t>
  </si>
  <si>
    <t>Expedición de textiles</t>
  </si>
  <si>
    <t>Exposición de automóviles</t>
  </si>
  <si>
    <t>Exposición de cuadros</t>
  </si>
  <si>
    <t>Exposición de máquinas</t>
  </si>
  <si>
    <t>Exposición de muebles</t>
  </si>
  <si>
    <t>Farmacias (almacenes incluidos)</t>
  </si>
  <si>
    <t>Féretros de madera</t>
  </si>
  <si>
    <t>Fieltro, artículos de</t>
  </si>
  <si>
    <t xml:space="preserve">Flores, venta de </t>
  </si>
  <si>
    <t>Fontanería</t>
  </si>
  <si>
    <t>Forraje</t>
  </si>
  <si>
    <t>Fósforos</t>
  </si>
  <si>
    <t>Fotocopias, talleres</t>
  </si>
  <si>
    <t>Fotografía, laboratorios</t>
  </si>
  <si>
    <t>Fotografía, películas</t>
  </si>
  <si>
    <t>Fotografía, talleres</t>
  </si>
  <si>
    <t>Fotografía, tienda</t>
  </si>
  <si>
    <t>Fraguas</t>
  </si>
  <si>
    <t>Fundición de metales</t>
  </si>
  <si>
    <t>Funiculares</t>
  </si>
  <si>
    <t>Galvanoplastia</t>
  </si>
  <si>
    <t>Gasolineras</t>
  </si>
  <si>
    <t>Grandes almacenes</t>
  </si>
  <si>
    <t>Granos</t>
  </si>
  <si>
    <t>Grasas comestibles</t>
  </si>
  <si>
    <t>Grasas comestibles, expedición</t>
  </si>
  <si>
    <t>Guantes</t>
  </si>
  <si>
    <t>Guardarropa, armarios de madera</t>
  </si>
  <si>
    <t>Guardarropa, armarios metálicos</t>
  </si>
  <si>
    <t>Harina en sacos</t>
  </si>
  <si>
    <t>Harina, fábrica o comercio sin almacén</t>
  </si>
  <si>
    <t>Heladería</t>
  </si>
  <si>
    <t xml:space="preserve">Heno, balas de </t>
  </si>
  <si>
    <t>Herramientas</t>
  </si>
  <si>
    <t>Hilados, cardados</t>
  </si>
  <si>
    <t>Hilados, encanillado-bobinado</t>
  </si>
  <si>
    <t>Hilados, hilatura</t>
  </si>
  <si>
    <t>Hilados, productos de hilo</t>
  </si>
  <si>
    <t>Hilados, productos de lana</t>
  </si>
  <si>
    <t>Hilados, torcido</t>
  </si>
  <si>
    <t>Hojalaterías</t>
  </si>
  <si>
    <t>Hormigón, artículos de</t>
  </si>
  <si>
    <t>Hornos</t>
  </si>
  <si>
    <t>Hule</t>
  </si>
  <si>
    <t>Imprentas, embalaje</t>
  </si>
  <si>
    <t>Imprentas, expedición</t>
  </si>
  <si>
    <t>Imprentas, salas de máquinas</t>
  </si>
  <si>
    <t>Imprentas, taller tipográfico</t>
  </si>
  <si>
    <t>Incineración de basuras</t>
  </si>
  <si>
    <t>Instaladores electricistas</t>
  </si>
  <si>
    <t>Instaladores, talleres</t>
  </si>
  <si>
    <t>Instrumentos de música</t>
  </si>
  <si>
    <t>Jabón</t>
  </si>
  <si>
    <t>Joyas, fabricación</t>
  </si>
  <si>
    <t>Joyas, venta</t>
  </si>
  <si>
    <t>Laboratorios bacteriológicos</t>
  </si>
  <si>
    <t>Específica</t>
  </si>
  <si>
    <t>Laboratorios de física</t>
  </si>
  <si>
    <t>Laboratorios fotográficos</t>
  </si>
  <si>
    <t>Laboratorios metalúrgicos</t>
  </si>
  <si>
    <t>Laboratorios odontológicos</t>
  </si>
  <si>
    <t>Laboratorios químicos</t>
  </si>
  <si>
    <t>Láminas de hojalata</t>
  </si>
  <si>
    <t>Lámparas de incandescencia</t>
  </si>
  <si>
    <t>Lapiceros</t>
  </si>
  <si>
    <t>Lavanderías</t>
  </si>
  <si>
    <t>Leche condensada</t>
  </si>
  <si>
    <t>Legumbres frescas, venta</t>
  </si>
  <si>
    <t>Levadura</t>
  </si>
  <si>
    <t>Librerías</t>
  </si>
  <si>
    <t>Limpieza química</t>
  </si>
  <si>
    <t>Locales de desechos (diversas mercancías)</t>
  </si>
  <si>
    <t>Lúpulo</t>
  </si>
  <si>
    <t>Madera en troncos</t>
  </si>
  <si>
    <t>Madera, artículos de, barnizado</t>
  </si>
  <si>
    <t>Madera, artículos de, carpintería</t>
  </si>
  <si>
    <t>Madera, artículos de, ebanistería</t>
  </si>
  <si>
    <t>Madera, artículos de, expedición</t>
  </si>
  <si>
    <t>Madera, artículos de, impregnación</t>
  </si>
  <si>
    <t>Madera, artículos de, marquetería</t>
  </si>
  <si>
    <t>Madera, artículos de, pulimentado</t>
  </si>
  <si>
    <t>Madera, artículos de, secado</t>
  </si>
  <si>
    <t>Madera, artículos de, serrado</t>
  </si>
  <si>
    <t>Madera, artículos de, tallado</t>
  </si>
  <si>
    <t>Madera, artículos de, torneado</t>
  </si>
  <si>
    <t>Madera, artículos de, troquelado</t>
  </si>
  <si>
    <t>Madera, mezclada o variada</t>
  </si>
  <si>
    <t>Madera, restos de</t>
  </si>
  <si>
    <t>Madera, virutas</t>
  </si>
  <si>
    <t>Máquinas</t>
  </si>
  <si>
    <t>Máquinas de coser</t>
  </si>
  <si>
    <t>Madera (mezclada o variada)</t>
  </si>
  <si>
    <t>Madera (vigas, tablas)</t>
  </si>
  <si>
    <t>Máquinas de oficina</t>
  </si>
  <si>
    <t>Marcos</t>
  </si>
  <si>
    <t>Mármol, artículos de</t>
  </si>
  <si>
    <t>Mataderos</t>
  </si>
  <si>
    <t>Materiales sintéticos</t>
  </si>
  <si>
    <t>Materiales usados, tratamiento</t>
  </si>
  <si>
    <t>Materias sintéticas inyectadas</t>
  </si>
  <si>
    <t>Materias sintéticas, estampado</t>
  </si>
  <si>
    <t>Materias sintéticas, expedición</t>
  </si>
  <si>
    <t>Materias sintéticas, soldadura de piezas</t>
  </si>
  <si>
    <t>Mecánica de precisión, taller</t>
  </si>
  <si>
    <t>Médica, consulta</t>
  </si>
  <si>
    <t>Medicamentos, venta</t>
  </si>
  <si>
    <t>Melaza</t>
  </si>
  <si>
    <t>Mermelada</t>
  </si>
  <si>
    <t>Metales preciosos</t>
  </si>
  <si>
    <t>Metales, manufacturas en general</t>
  </si>
  <si>
    <t>Metálicas, grandes construcciones</t>
  </si>
  <si>
    <t>Minerales</t>
  </si>
  <si>
    <t>Mostaza</t>
  </si>
  <si>
    <t>Motocicletas</t>
  </si>
  <si>
    <t>Motores eléctricos</t>
  </si>
  <si>
    <t>Muebles de acero</t>
  </si>
  <si>
    <t>Muebles de madera, barnizado</t>
  </si>
  <si>
    <t>Muebles, barnizado de</t>
  </si>
  <si>
    <t>Muebles, carpintería</t>
  </si>
  <si>
    <t>Muebles, tapizado sin espuma sintética</t>
  </si>
  <si>
    <t>Muebles, venta</t>
  </si>
  <si>
    <t>Muelles de carga con mercancías</t>
  </si>
  <si>
    <t>Municiones</t>
  </si>
  <si>
    <t>Museos</t>
  </si>
  <si>
    <t>Música, tienda de</t>
  </si>
  <si>
    <t>Negro de humos, en sacos</t>
  </si>
  <si>
    <t>Neumáticos</t>
  </si>
  <si>
    <t>Oficinas comerciales</t>
  </si>
  <si>
    <t>Oficinas postales</t>
  </si>
  <si>
    <t>Oficinas técnicas</t>
  </si>
  <si>
    <t>Orfebrería</t>
  </si>
  <si>
    <t>Oxígeno</t>
  </si>
  <si>
    <t>Paja prensada</t>
  </si>
  <si>
    <t>Paja, artículos de</t>
  </si>
  <si>
    <t>Paja, embalajes de</t>
  </si>
  <si>
    <t>Palillos</t>
  </si>
  <si>
    <t>Panaderías industriales</t>
  </si>
  <si>
    <t>Panaderías, almacenes</t>
  </si>
  <si>
    <t>Panaderías, laboratorios y hornos</t>
  </si>
  <si>
    <t>Paneles de corcho</t>
  </si>
  <si>
    <t>Papel, apresto</t>
  </si>
  <si>
    <t>Papel, barnizado de</t>
  </si>
  <si>
    <t>Papel, tratamamiento de la madera y materias celulósicas</t>
  </si>
  <si>
    <t>Papel, tratamiento-fabricación</t>
  </si>
  <si>
    <t>Papelelería, venta</t>
  </si>
  <si>
    <t>Paraguas, venta</t>
  </si>
  <si>
    <t>Pastas alimenticias, expedición</t>
  </si>
  <si>
    <t>Peletería, venta</t>
  </si>
  <si>
    <t>Películas, copias</t>
  </si>
  <si>
    <t>Películas, talleres de</t>
  </si>
  <si>
    <t>Perfumería, venta de artículos de</t>
  </si>
  <si>
    <t>Persianas, fabricación de</t>
  </si>
  <si>
    <t>Piedras artificiales</t>
  </si>
  <si>
    <t>Piedras de afilar</t>
  </si>
  <si>
    <t>Piedras preciosas, tallado</t>
  </si>
  <si>
    <t>Piedras refractarias, artículos de</t>
  </si>
  <si>
    <t>Pinceles</t>
  </si>
  <si>
    <t>Planeadores</t>
  </si>
  <si>
    <t>Porcelana</t>
  </si>
  <si>
    <t>Prendas de vestir, venta</t>
  </si>
  <si>
    <t>Proceso de datos, sala de ordenador</t>
  </si>
  <si>
    <t>Producto de lavado (lejía materia prima)</t>
  </si>
  <si>
    <t>Productos de amianto</t>
  </si>
  <si>
    <t>Productos de carnicería</t>
  </si>
  <si>
    <t>Productos de lavado (lejía)</t>
  </si>
  <si>
    <t>Productos de reparación de calzado</t>
  </si>
  <si>
    <t>Productos farmaceúticos</t>
  </si>
  <si>
    <t>Productos lácteos</t>
  </si>
  <si>
    <t>Productos laminados salvo chapa y alambre</t>
  </si>
  <si>
    <t>Quesos</t>
  </si>
  <si>
    <t xml:space="preserve">Quioscos de periódicos </t>
  </si>
  <si>
    <t>Radiología, gabinete de</t>
  </si>
  <si>
    <t>Refinerías de petróleo</t>
  </si>
  <si>
    <t>Rejilla, asientos y respaldos</t>
  </si>
  <si>
    <t>Relojes, reparación de</t>
  </si>
  <si>
    <t>Relojes, venta</t>
  </si>
  <si>
    <t>Resinas naturales</t>
  </si>
  <si>
    <t>Resinas sintéticas</t>
  </si>
  <si>
    <t>Resinas sintéticas, placas de</t>
  </si>
  <si>
    <t>Restaurantes</t>
  </si>
  <si>
    <t>Revestimientos de suelos combustibles, venta</t>
  </si>
  <si>
    <t>Rodamientos o cojinetes de bolas</t>
  </si>
  <si>
    <t>Salinas, productos de</t>
  </si>
  <si>
    <t>Servicios de mesa</t>
  </si>
  <si>
    <t>Silos</t>
  </si>
  <si>
    <t>Sombrererías</t>
  </si>
  <si>
    <t>Sosa</t>
  </si>
  <si>
    <t>Sótanos, bodegas de casas residenciales</t>
  </si>
  <si>
    <t>Tabaco en bruto</t>
  </si>
  <si>
    <t>Tabacos, artículos de</t>
  </si>
  <si>
    <t>Tabacos, venta de artículos</t>
  </si>
  <si>
    <t>Talco</t>
  </si>
  <si>
    <t>Tallado de piedra</t>
  </si>
  <si>
    <t>Talleres de enchapado</t>
  </si>
  <si>
    <t>Talleres de guarnicionería</t>
  </si>
  <si>
    <t>Talleres de pintura</t>
  </si>
  <si>
    <t>Talleres de reparación</t>
  </si>
  <si>
    <t>Talleres eléctricos</t>
  </si>
  <si>
    <t>Talleres mecánicos</t>
  </si>
  <si>
    <t>Tapicerías</t>
  </si>
  <si>
    <t>Tapices, tintura</t>
  </si>
  <si>
    <t>Tapices, venta</t>
  </si>
  <si>
    <t>Teatros</t>
  </si>
  <si>
    <t>Teatros, bastidores</t>
  </si>
  <si>
    <t>Tejares, cocción</t>
  </si>
  <si>
    <t>Tejares, hornos de secado y estanterías de madera</t>
  </si>
  <si>
    <t>Tejares, prensado</t>
  </si>
  <si>
    <t>Tejares, preparación de arcilla</t>
  </si>
  <si>
    <t>Tejares, secadero, estanterías de madera</t>
  </si>
  <si>
    <t>Tejares, secadero, estanterías metálicas</t>
  </si>
  <si>
    <t>Tejidos de rafia</t>
  </si>
  <si>
    <t>Tejidos en general, almacén</t>
  </si>
  <si>
    <t>s/material</t>
  </si>
  <si>
    <t>Teléfonos</t>
  </si>
  <si>
    <t>Teléfonos, centrales de</t>
  </si>
  <si>
    <t>Textiles</t>
  </si>
  <si>
    <t>Textiles, apresto</t>
  </si>
  <si>
    <t>Textiles, artículos de</t>
  </si>
  <si>
    <t>Textiles, bajos de prendas</t>
  </si>
  <si>
    <t>Textiles, blanqueado</t>
  </si>
  <si>
    <t>Textiles, bordado</t>
  </si>
  <si>
    <t>Textiles, calandrado</t>
  </si>
  <si>
    <t>Textiles, confección</t>
  </si>
  <si>
    <t>Textiles, corte</t>
  </si>
  <si>
    <t>Textiles, de lino</t>
  </si>
  <si>
    <t>Textiles, de yute</t>
  </si>
  <si>
    <t>Textiles, embalaje</t>
  </si>
  <si>
    <t>Textiles, encajes</t>
  </si>
  <si>
    <t>Textiles, estampado</t>
  </si>
  <si>
    <t>Textiles, expedición</t>
  </si>
  <si>
    <t>Textiles, forros</t>
  </si>
  <si>
    <t>Textiles, preparación</t>
  </si>
  <si>
    <t>Textiles, ropa de cama</t>
  </si>
  <si>
    <t>Textiles, tejidos (fabricación)</t>
  </si>
  <si>
    <t>Textiles, teñido</t>
  </si>
  <si>
    <t>Textiles, tricotado</t>
  </si>
  <si>
    <t>Textiles, venta</t>
  </si>
  <si>
    <t>Tintas</t>
  </si>
  <si>
    <t>Tintorerías</t>
  </si>
  <si>
    <t>Torneado de piezas de cobre/bronce</t>
  </si>
  <si>
    <t>Transformadores</t>
  </si>
  <si>
    <t>Transformadores, bobinado</t>
  </si>
  <si>
    <t>Transformadores, estación de</t>
  </si>
  <si>
    <t>Tubos fluorescentes</t>
  </si>
  <si>
    <t>Vagones, fabricación de</t>
  </si>
  <si>
    <t>Vehículos</t>
  </si>
  <si>
    <t>Venta por correspondencia, empresas de</t>
  </si>
  <si>
    <t>Ventanas de madera</t>
  </si>
  <si>
    <t>Ventanas de plástico</t>
  </si>
  <si>
    <t>Vidrio</t>
  </si>
  <si>
    <t>Vidrio, artículos de</t>
  </si>
  <si>
    <t>Vidrio, expedición</t>
  </si>
  <si>
    <t>Vidrio, plano, fábrica de</t>
  </si>
  <si>
    <t>Vidrio, talleres de soplado</t>
  </si>
  <si>
    <t>Vidrio, tintura de</t>
  </si>
  <si>
    <t>Vidrio, tratamiento de</t>
  </si>
  <si>
    <t>Vidrio, venta de artículos de</t>
  </si>
  <si>
    <t>Vinagre, producción de</t>
  </si>
  <si>
    <t>Vulcanización</t>
  </si>
  <si>
    <t>Yeso</t>
  </si>
  <si>
    <t>Zulaque de vidrieros</t>
  </si>
  <si>
    <t>ACTIVIDAD (Fabricación y venta)</t>
  </si>
  <si>
    <t xml:space="preserve">Referencia </t>
  </si>
  <si>
    <t>Epígrafe Tabla 1.4</t>
  </si>
  <si>
    <t>CÁLCULO DE LA DENSIDAD DE CARGA DE FUEGO PONDERADA Y CORREGIDA conforme al ANEXO I del RSCIEI</t>
  </si>
  <si>
    <t>F4</t>
  </si>
  <si>
    <t>F1</t>
  </si>
  <si>
    <t>F5</t>
  </si>
  <si>
    <t>F2</t>
  </si>
  <si>
    <t>F1-F2</t>
  </si>
  <si>
    <t>F3</t>
  </si>
  <si>
    <t>HF2</t>
  </si>
  <si>
    <t>AF2, F3-4</t>
  </si>
  <si>
    <t>F3-4</t>
  </si>
  <si>
    <t>F4, F3-5</t>
  </si>
  <si>
    <t>E1</t>
  </si>
  <si>
    <t>AF1</t>
  </si>
  <si>
    <r>
      <t>C</t>
    </r>
    <r>
      <rPr>
        <b/>
        <vertAlign val="subscript"/>
        <sz val="11"/>
        <color theme="1"/>
        <rFont val="Arial"/>
        <family val="2"/>
      </rPr>
      <t>i</t>
    </r>
  </si>
  <si>
    <t>Tabla 1.1 Anexo I</t>
  </si>
  <si>
    <t>Éter de petróleo</t>
  </si>
  <si>
    <t>Benzofenona</t>
  </si>
  <si>
    <t>Clase B1</t>
  </si>
  <si>
    <t>Sumando</t>
  </si>
  <si>
    <r>
      <t>G</t>
    </r>
    <r>
      <rPr>
        <vertAlign val="subscript"/>
        <sz val="11"/>
        <color theme="1"/>
        <rFont val="Arial"/>
        <family val="2"/>
      </rPr>
      <t>i</t>
    </r>
  </si>
  <si>
    <r>
      <t>S</t>
    </r>
    <r>
      <rPr>
        <vertAlign val="subscript"/>
        <sz val="11"/>
        <color theme="1"/>
        <rFont val="Arial"/>
        <family val="2"/>
      </rPr>
      <t>i</t>
    </r>
  </si>
  <si>
    <r>
      <t>calorífico q</t>
    </r>
    <r>
      <rPr>
        <vertAlign val="subscript"/>
        <sz val="11"/>
        <color theme="1"/>
        <rFont val="Arial"/>
        <family val="2"/>
      </rPr>
      <t>i</t>
    </r>
  </si>
  <si>
    <r>
      <t>producto V</t>
    </r>
    <r>
      <rPr>
        <vertAlign val="subscript"/>
        <sz val="11"/>
        <color theme="1"/>
        <rFont val="Arial"/>
        <family val="2"/>
      </rPr>
      <t>i</t>
    </r>
  </si>
  <si>
    <r>
      <t>G</t>
    </r>
    <r>
      <rPr>
        <vertAlign val="subscript"/>
        <sz val="11"/>
        <color theme="1"/>
        <rFont val="Arial"/>
        <family val="2"/>
      </rPr>
      <t>i</t>
    </r>
    <r>
      <rPr>
        <sz val="11"/>
        <color theme="1"/>
        <rFont val="Arial"/>
        <family val="2"/>
      </rPr>
      <t>·q</t>
    </r>
    <r>
      <rPr>
        <vertAlign val="subscript"/>
        <sz val="11"/>
        <color theme="1"/>
        <rFont val="Arial"/>
        <family val="2"/>
      </rPr>
      <t>i</t>
    </r>
    <r>
      <rPr>
        <sz val="11"/>
        <color theme="1"/>
        <rFont val="Arial"/>
        <family val="2"/>
      </rPr>
      <t>·C</t>
    </r>
    <r>
      <rPr>
        <vertAlign val="subscript"/>
        <sz val="11"/>
        <color theme="1"/>
        <rFont val="Arial"/>
        <family val="2"/>
      </rPr>
      <t>i</t>
    </r>
  </si>
  <si>
    <r>
      <t>q</t>
    </r>
    <r>
      <rPr>
        <vertAlign val="subscript"/>
        <sz val="11"/>
        <color theme="1"/>
        <rFont val="Arial"/>
        <family val="2"/>
      </rPr>
      <t>vi</t>
    </r>
    <r>
      <rPr>
        <sz val="11"/>
        <color theme="1"/>
        <rFont val="Arial"/>
        <family val="2"/>
      </rPr>
      <t>·V</t>
    </r>
    <r>
      <rPr>
        <vertAlign val="subscript"/>
        <sz val="11"/>
        <color theme="1"/>
        <rFont val="Arial"/>
        <family val="2"/>
      </rPr>
      <t>i</t>
    </r>
    <r>
      <rPr>
        <sz val="11"/>
        <color theme="1"/>
        <rFont val="Arial"/>
        <family val="2"/>
      </rPr>
      <t>·C</t>
    </r>
    <r>
      <rPr>
        <vertAlign val="subscript"/>
        <sz val="11"/>
        <color theme="1"/>
        <rFont val="Arial"/>
        <family val="2"/>
      </rPr>
      <t>i</t>
    </r>
  </si>
  <si>
    <r>
      <t xml:space="preserve"> fuego q</t>
    </r>
    <r>
      <rPr>
        <vertAlign val="subscript"/>
        <sz val="11"/>
        <color theme="1"/>
        <rFont val="Arial"/>
        <family val="2"/>
      </rPr>
      <t>vi</t>
    </r>
  </si>
  <si>
    <r>
      <t>q</t>
    </r>
    <r>
      <rPr>
        <vertAlign val="subscript"/>
        <sz val="11"/>
        <color theme="1"/>
        <rFont val="Arial"/>
        <family val="2"/>
      </rPr>
      <t>si</t>
    </r>
  </si>
  <si>
    <r>
      <t>q</t>
    </r>
    <r>
      <rPr>
        <vertAlign val="subscript"/>
        <sz val="11"/>
        <color theme="1"/>
        <rFont val="Arial"/>
        <family val="2"/>
      </rPr>
      <t>si</t>
    </r>
    <r>
      <rPr>
        <sz val="11"/>
        <color theme="1"/>
        <rFont val="Arial"/>
        <family val="2"/>
      </rPr>
      <t>·S</t>
    </r>
    <r>
      <rPr>
        <vertAlign val="subscript"/>
        <sz val="11"/>
        <color theme="1"/>
        <rFont val="Arial"/>
        <family val="2"/>
      </rPr>
      <t>i</t>
    </r>
    <r>
      <rPr>
        <sz val="11"/>
        <color theme="1"/>
        <rFont val="Arial"/>
        <family val="2"/>
      </rPr>
      <t>·C</t>
    </r>
    <r>
      <rPr>
        <vertAlign val="subscript"/>
        <sz val="11"/>
        <color theme="1"/>
        <rFont val="Arial"/>
        <family val="2"/>
      </rPr>
      <t>i</t>
    </r>
  </si>
  <si>
    <t>Coeficiente</t>
  </si>
  <si>
    <r>
      <rPr>
        <b/>
        <sz val="12"/>
        <color theme="1"/>
        <rFont val="Symbol"/>
        <family val="1"/>
        <charset val="2"/>
      </rPr>
      <t>S</t>
    </r>
    <r>
      <rPr>
        <b/>
        <sz val="12"/>
        <color theme="1"/>
        <rFont val="Arial"/>
        <family val="2"/>
      </rPr>
      <t xml:space="preserve"> G</t>
    </r>
    <r>
      <rPr>
        <b/>
        <vertAlign val="subscript"/>
        <sz val="12"/>
        <color theme="1"/>
        <rFont val="Arial"/>
        <family val="2"/>
      </rPr>
      <t>i</t>
    </r>
    <r>
      <rPr>
        <b/>
        <sz val="12"/>
        <color theme="1"/>
        <rFont val="Arial"/>
        <family val="2"/>
      </rPr>
      <t>·q</t>
    </r>
    <r>
      <rPr>
        <b/>
        <vertAlign val="subscript"/>
        <sz val="12"/>
        <color theme="1"/>
        <rFont val="Arial"/>
        <family val="2"/>
      </rPr>
      <t>i</t>
    </r>
    <r>
      <rPr>
        <b/>
        <sz val="12"/>
        <color theme="1"/>
        <rFont val="Arial"/>
        <family val="2"/>
      </rPr>
      <t>·C</t>
    </r>
    <r>
      <rPr>
        <b/>
        <vertAlign val="subscript"/>
        <sz val="12"/>
        <color theme="1"/>
        <rFont val="Arial"/>
        <family val="2"/>
      </rPr>
      <t>i</t>
    </r>
    <r>
      <rPr>
        <b/>
        <sz val="12"/>
        <color theme="1"/>
        <rFont val="Arial"/>
        <family val="2"/>
      </rPr>
      <t xml:space="preserve"> + </t>
    </r>
    <r>
      <rPr>
        <b/>
        <sz val="12"/>
        <color theme="1"/>
        <rFont val="Symbol"/>
        <family val="1"/>
        <charset val="2"/>
      </rPr>
      <t>S</t>
    </r>
    <r>
      <rPr>
        <b/>
        <sz val="12"/>
        <color theme="1"/>
        <rFont val="Arial"/>
        <family val="2"/>
      </rPr>
      <t xml:space="preserve"> q</t>
    </r>
    <r>
      <rPr>
        <b/>
        <vertAlign val="subscript"/>
        <sz val="12"/>
        <color theme="1"/>
        <rFont val="Arial"/>
        <family val="2"/>
      </rPr>
      <t>si</t>
    </r>
    <r>
      <rPr>
        <b/>
        <sz val="12"/>
        <color theme="1"/>
        <rFont val="Arial"/>
        <family val="2"/>
      </rPr>
      <t>·S</t>
    </r>
    <r>
      <rPr>
        <b/>
        <vertAlign val="subscript"/>
        <sz val="12"/>
        <color theme="1"/>
        <rFont val="Arial"/>
        <family val="2"/>
      </rPr>
      <t>i</t>
    </r>
    <r>
      <rPr>
        <b/>
        <sz val="12"/>
        <color theme="1"/>
        <rFont val="Arial"/>
        <family val="2"/>
      </rPr>
      <t>·C</t>
    </r>
    <r>
      <rPr>
        <b/>
        <vertAlign val="subscript"/>
        <sz val="12"/>
        <color theme="1"/>
        <rFont val="Arial"/>
        <family val="2"/>
      </rPr>
      <t>i</t>
    </r>
    <r>
      <rPr>
        <b/>
        <sz val="12"/>
        <color theme="1"/>
        <rFont val="Arial"/>
        <family val="2"/>
      </rPr>
      <t xml:space="preserve"> + </t>
    </r>
    <r>
      <rPr>
        <b/>
        <sz val="12"/>
        <color theme="1"/>
        <rFont val="Symbol"/>
        <family val="1"/>
        <charset val="2"/>
      </rPr>
      <t>S</t>
    </r>
    <r>
      <rPr>
        <b/>
        <sz val="12"/>
        <color theme="1"/>
        <rFont val="Arial"/>
        <family val="2"/>
      </rPr>
      <t xml:space="preserve"> q</t>
    </r>
    <r>
      <rPr>
        <b/>
        <vertAlign val="subscript"/>
        <sz val="12"/>
        <color theme="1"/>
        <rFont val="Arial"/>
        <family val="2"/>
      </rPr>
      <t>vi</t>
    </r>
    <r>
      <rPr>
        <b/>
        <sz val="12"/>
        <color theme="1"/>
        <rFont val="Arial"/>
        <family val="2"/>
      </rPr>
      <t>·V</t>
    </r>
    <r>
      <rPr>
        <b/>
        <vertAlign val="subscript"/>
        <sz val="12"/>
        <color theme="1"/>
        <rFont val="Arial"/>
        <family val="2"/>
      </rPr>
      <t>i</t>
    </r>
    <r>
      <rPr>
        <b/>
        <sz val="12"/>
        <color theme="1"/>
        <rFont val="Arial"/>
        <family val="2"/>
      </rPr>
      <t>·C</t>
    </r>
    <r>
      <rPr>
        <b/>
        <vertAlign val="subscript"/>
        <sz val="12"/>
        <color theme="1"/>
        <rFont val="Arial"/>
        <family val="2"/>
      </rPr>
      <t>i</t>
    </r>
  </si>
  <si>
    <r>
      <rPr>
        <b/>
        <sz val="14"/>
        <color theme="1"/>
        <rFont val="Arial"/>
        <family val="2"/>
      </rPr>
      <t xml:space="preserve"> ·  </t>
    </r>
    <r>
      <rPr>
        <b/>
        <sz val="12"/>
        <color theme="1"/>
        <rFont val="Arial"/>
        <family val="2"/>
      </rPr>
      <t xml:space="preserve"> R</t>
    </r>
    <r>
      <rPr>
        <b/>
        <vertAlign val="subscript"/>
        <sz val="12"/>
        <color theme="1"/>
        <rFont val="Arial"/>
        <family val="2"/>
      </rPr>
      <t>a</t>
    </r>
  </si>
  <si>
    <t>=</t>
  </si>
  <si>
    <t>Carga de fuego TOTAL (MJ)</t>
  </si>
  <si>
    <t>Superficie en planta (m²)</t>
  </si>
  <si>
    <t>DENSIDAD de carga de fuego (MJ/m²)</t>
  </si>
  <si>
    <t>Clasificación del riesgo según Tabla 1.3 Anexo I RSCIEI</t>
  </si>
  <si>
    <t>Trementina</t>
  </si>
  <si>
    <t>Clase C</t>
  </si>
  <si>
    <t>Pentil oxi-pentano</t>
  </si>
  <si>
    <t>Furfurano</t>
  </si>
  <si>
    <t>Tetrahidronaftaleno</t>
  </si>
  <si>
    <t>Pi=150ºC</t>
  </si>
  <si>
    <t>RIESGO     MEDIO</t>
  </si>
  <si>
    <t>RIESGO      BAJO</t>
  </si>
  <si>
    <t>RIESGO        ALTO</t>
  </si>
  <si>
    <t>CLASIFICACIÓN DEL RIESGO DEBIDO A ALMACENAMIENTOS EN EDIFICIOS HABITADOS</t>
  </si>
  <si>
    <t>*Obtenidos de la tabla 1.1 del Anexo I, de la Guía Técnica de Aplicación del RSCIEI, del Catálogo CEA o los considerados más probables en el almacenamiento</t>
  </si>
  <si>
    <t>TABLA 1.1 del ANEXO I del RSCIEI</t>
  </si>
  <si>
    <r>
      <t>VALORES DEL COEFICIENTE DE PELIGROSIDAD POR COMBUSTIBLE, C</t>
    </r>
    <r>
      <rPr>
        <b/>
        <vertAlign val="subscript"/>
        <sz val="11"/>
        <color theme="1"/>
        <rFont val="Arial"/>
        <family val="2"/>
      </rPr>
      <t>i</t>
    </r>
  </si>
  <si>
    <t>GRADO DE PELIGROSIDAD  DE LOS COMBUSTIBLES*</t>
  </si>
  <si>
    <t>Productos CLASE  A (licuados cuya presión absoluta de vapor a 15ºC es superior a 1 bar)</t>
  </si>
  <si>
    <t>Productos CLASE  B1 (líquidos cuyo punto de inflamación es inferior a 38ºC)</t>
  </si>
  <si>
    <t>Productos CLASE  B2 (líquidos cuyo punto de inflamación es igual o superior a 38ºC e inferior a 55ºC)</t>
  </si>
  <si>
    <t>Productos CLASE C (líquidos cuyo punto de inflamación está comprendido entre 55ºC y 100ºC)</t>
  </si>
  <si>
    <t>Líquidos cuyo punto de inflamación es superior a 100ºC</t>
  </si>
  <si>
    <t>Sólidos capaces de iniciar su combustión a una temperatura inferior a 100ºC</t>
  </si>
  <si>
    <t>Sólidos que comienzan su ignición a una temperatura comprendida entre 100ºC y 200ºC</t>
  </si>
  <si>
    <t>Sólidos que comienzan su ignición a una temperatura superior a 200ºC</t>
  </si>
  <si>
    <t>Productos que pueden formar mezclas explosivas con el aire a temperatura ambiente</t>
  </si>
  <si>
    <t>Productos que pueden iniciar combustión espontánea en el aire a temperatura ambiente</t>
  </si>
  <si>
    <r>
      <t>ALTA  C</t>
    </r>
    <r>
      <rPr>
        <b/>
        <vertAlign val="subscript"/>
        <sz val="11"/>
        <color theme="1"/>
        <rFont val="Arial"/>
        <family val="2"/>
      </rPr>
      <t>i</t>
    </r>
    <r>
      <rPr>
        <b/>
        <sz val="11"/>
        <color theme="1"/>
        <rFont val="Arial"/>
        <family val="2"/>
      </rPr>
      <t xml:space="preserve"> = 1,60</t>
    </r>
  </si>
  <si>
    <r>
      <t>MEDIA  C</t>
    </r>
    <r>
      <rPr>
        <b/>
        <vertAlign val="subscript"/>
        <sz val="11"/>
        <color theme="1"/>
        <rFont val="Arial"/>
        <family val="2"/>
      </rPr>
      <t>i</t>
    </r>
    <r>
      <rPr>
        <b/>
        <sz val="11"/>
        <color theme="1"/>
        <rFont val="Arial"/>
        <family val="2"/>
      </rPr>
      <t xml:space="preserve"> = 1,30</t>
    </r>
  </si>
  <si>
    <r>
      <t>BAJA  C</t>
    </r>
    <r>
      <rPr>
        <b/>
        <vertAlign val="subscript"/>
        <sz val="11"/>
        <color theme="1"/>
        <rFont val="Arial"/>
        <family val="2"/>
      </rPr>
      <t>i</t>
    </r>
    <r>
      <rPr>
        <b/>
        <sz val="11"/>
        <color theme="1"/>
        <rFont val="Arial"/>
        <family val="2"/>
      </rPr>
      <t xml:space="preserve"> = 1,00</t>
    </r>
  </si>
  <si>
    <t>*Tabla cruzada con las definiciones del artículo 4 de  la ITC MIE APQ-1 del Reglamento de                                                                                                    Almacenamiento de Productos Químicos, RD 656/2017, de 23 de junio</t>
  </si>
  <si>
    <t>Productos descritos en la Guía Técnica de Aplicación del RSCIEI</t>
  </si>
  <si>
    <t>Alcoholes</t>
  </si>
  <si>
    <t>Licores</t>
  </si>
  <si>
    <t>Fluor</t>
  </si>
  <si>
    <t>Gasolina</t>
  </si>
  <si>
    <t>Aceites lubricantes</t>
  </si>
  <si>
    <t>Paja</t>
  </si>
  <si>
    <t>Tejidos</t>
  </si>
  <si>
    <t>Hormigón</t>
  </si>
  <si>
    <t>Lejía</t>
  </si>
  <si>
    <t>Amoniaco (solución)</t>
  </si>
  <si>
    <t>F5 Fu</t>
  </si>
  <si>
    <t>Sólidos que emiten gases inflamables</t>
  </si>
  <si>
    <t>Äcido acético (&gt; 90%)</t>
  </si>
  <si>
    <t>Alcohol etílico (&lt; 70%)</t>
  </si>
  <si>
    <t>Alquitranes</t>
  </si>
  <si>
    <t>F2 Fu</t>
  </si>
  <si>
    <t>Arts. Pirotécnicos</t>
  </si>
  <si>
    <t>E2</t>
  </si>
  <si>
    <t>Carbón vegetal (consumo)</t>
  </si>
  <si>
    <t>AF2</t>
  </si>
  <si>
    <t>Cartuchos para armas</t>
  </si>
  <si>
    <t>Disolvente sintético</t>
  </si>
  <si>
    <t>F1-2</t>
  </si>
  <si>
    <t>Disolvente celulósico</t>
  </si>
  <si>
    <t>Éter</t>
  </si>
  <si>
    <t>Perfumes</t>
  </si>
  <si>
    <t>Aluminio</t>
  </si>
  <si>
    <t>F6</t>
  </si>
  <si>
    <t>Arcilla</t>
  </si>
  <si>
    <t>Cal</t>
  </si>
  <si>
    <t>Cuarzo</t>
  </si>
  <si>
    <t>Hierro</t>
  </si>
  <si>
    <t>PVC</t>
  </si>
  <si>
    <t>F5 Co</t>
  </si>
  <si>
    <t>Resinas fenólicas (PF)</t>
  </si>
  <si>
    <t>Silíceo</t>
  </si>
  <si>
    <t>Travertino</t>
  </si>
  <si>
    <t>Ácido grasos</t>
  </si>
  <si>
    <t>Butiral (PVB)</t>
  </si>
  <si>
    <t>Cáñamo</t>
  </si>
  <si>
    <t>Celofán</t>
  </si>
  <si>
    <t>Ebonita moldeable</t>
  </si>
  <si>
    <t>Fibras de poliéster</t>
  </si>
  <si>
    <t>F3 Fu</t>
  </si>
  <si>
    <t>Goma-laca</t>
  </si>
  <si>
    <t>Grasas alimenticias</t>
  </si>
  <si>
    <t>Grasas lubricantes</t>
  </si>
  <si>
    <t>Harina</t>
  </si>
  <si>
    <t>Hulla de carbón</t>
  </si>
  <si>
    <t>Metacrilato (PMMA)</t>
  </si>
  <si>
    <t>F4 Fu</t>
  </si>
  <si>
    <t>Policarbonato (PC)</t>
  </si>
  <si>
    <t>Polietileno (PE)</t>
  </si>
  <si>
    <t>Poliestireno (PS)</t>
  </si>
  <si>
    <t>Polipropileno (PP)</t>
  </si>
  <si>
    <t>Poliuretano (PU)</t>
  </si>
  <si>
    <t>Resinas epoxi (EP)</t>
  </si>
  <si>
    <t>Pieles (curtidos)</t>
  </si>
  <si>
    <t>Teflón (PTFE)</t>
  </si>
  <si>
    <r>
      <t xml:space="preserve">Productos frecuentes incluidos en el Catálogo CEA </t>
    </r>
    <r>
      <rPr>
        <sz val="12"/>
        <color theme="1"/>
        <rFont val="Arial"/>
        <family val="2"/>
      </rPr>
      <t>(indicando su Grado de peligro)</t>
    </r>
  </si>
  <si>
    <t xml:space="preserve">Catálogo CEA </t>
  </si>
  <si>
    <t>Fe 4</t>
  </si>
  <si>
    <t>Fe 3 Fu</t>
  </si>
  <si>
    <t>Fe 3-4 Fu</t>
  </si>
  <si>
    <t>Fe 5</t>
  </si>
  <si>
    <t>Fe 1</t>
  </si>
  <si>
    <t>Fe 2</t>
  </si>
  <si>
    <t>Fe 1 Fu</t>
  </si>
  <si>
    <t>Fe 1-2</t>
  </si>
  <si>
    <t>Fe 4 Fu</t>
  </si>
  <si>
    <t>Fe 3 Co</t>
  </si>
  <si>
    <t>Fe 1-2 Fu</t>
  </si>
  <si>
    <t>Fe 3</t>
  </si>
  <si>
    <t>H 2</t>
  </si>
  <si>
    <t>Fe 2 Co</t>
  </si>
  <si>
    <t>Fe 4-5 Co</t>
  </si>
  <si>
    <t>E 1-2</t>
  </si>
  <si>
    <t>Harina de cereales</t>
  </si>
  <si>
    <t>n-Heptano</t>
  </si>
  <si>
    <t xml:space="preserve"> Fe 3-4</t>
  </si>
  <si>
    <t>Caucho natural y mercancías de caucho</t>
  </si>
  <si>
    <t>Fósforo blanco o amarillo, fósforo rojo</t>
  </si>
  <si>
    <t>n-Hexano</t>
  </si>
  <si>
    <t>E 1</t>
  </si>
  <si>
    <t>Fe 3-4</t>
  </si>
  <si>
    <t>Lanas (fibras animales), lana sintética</t>
  </si>
  <si>
    <t>Nitrogelatina dinamita</t>
  </si>
  <si>
    <t>X 1</t>
  </si>
  <si>
    <t>n-Octano</t>
  </si>
  <si>
    <t>Fe 2 Fu</t>
  </si>
  <si>
    <t>Poliéster (fibras), polimerizado normal, sólido</t>
  </si>
  <si>
    <t>Rayón de acetato</t>
  </si>
  <si>
    <t>Fe 5 Fu</t>
  </si>
  <si>
    <t>Triacetato de glicerilo, de glicerilmonolactato, Triacetina</t>
  </si>
  <si>
    <t>Fe 2-3-4</t>
  </si>
  <si>
    <t>Poliacetato de vinilo (PVAC), moldurable</t>
  </si>
  <si>
    <t>F1 Fu</t>
  </si>
  <si>
    <t>Ácido acético  (&gt; 90 %)</t>
  </si>
  <si>
    <t>Acetato de n-amilo</t>
  </si>
  <si>
    <t>F3 Co</t>
  </si>
  <si>
    <t>iso-Butano, n-Butano</t>
  </si>
  <si>
    <t>Carbón, hulla fresca, vegetal (consumo) - Carbón activo, graso, de madera después de maduración</t>
  </si>
  <si>
    <t>AF1, F2</t>
  </si>
  <si>
    <t>Grasa de coco, de leche, de palmera, alimenticias, lubricantes, vegetales</t>
  </si>
  <si>
    <t>Mantequilla, mantequilla de cacao, mantequilla de palma</t>
  </si>
  <si>
    <t>n-Pentano</t>
  </si>
  <si>
    <t>Poliamidas sólidas (PA)</t>
  </si>
  <si>
    <t>Policarbonato sólido (PC)</t>
  </si>
  <si>
    <t>Polisobutileno moldeable (PIB)</t>
  </si>
  <si>
    <t>Poliestireno  moldeable (PS)</t>
  </si>
  <si>
    <t>Polietilieno moldeable (PE)</t>
  </si>
  <si>
    <t>Politetrafluoretileno moldeable  (PTFE), Teflón</t>
  </si>
  <si>
    <t xml:space="preserve">Poliuretano moldeable (PU, PUR) </t>
  </si>
  <si>
    <t>Resina de carbamida, resina de urea-formol (UF)</t>
  </si>
  <si>
    <t>F2-3-4</t>
  </si>
  <si>
    <t>Tabaco y sus productos</t>
  </si>
  <si>
    <t>Tolueno, Metilbenceno</t>
  </si>
  <si>
    <t>Metal</t>
  </si>
  <si>
    <t xml:space="preserve">Alcohol palmitílico, 1-hexadecanol </t>
  </si>
  <si>
    <t>Cereales malteados, sucedáneos de café</t>
  </si>
  <si>
    <t>1,3,7-Trimetilxantina</t>
  </si>
  <si>
    <t>Mat. combustibles*</t>
  </si>
  <si>
    <t xml:space="preserve">Influencia del embalaje </t>
  </si>
  <si>
    <r>
      <t>C</t>
    </r>
    <r>
      <rPr>
        <b/>
        <vertAlign val="subscript"/>
        <sz val="10"/>
        <color theme="1"/>
        <rFont val="Arial"/>
        <family val="2"/>
      </rPr>
      <t>i</t>
    </r>
  </si>
  <si>
    <t>OBSERVACIONES</t>
  </si>
  <si>
    <t>Determinación del coeficiente que pondera el grado de peligrosidad por la combustibilidad (Ci)</t>
  </si>
  <si>
    <t>Alcohol butílico terciario - Alcohol n-butílico, secundario</t>
  </si>
  <si>
    <t>Alcohol etílico (&gt;70%) - Alcohol etílico (&lt;70%)</t>
  </si>
  <si>
    <t>Policloruro de vinilo (PVC) flexible - Policloruro de vinilo (PVC) rígido</t>
  </si>
  <si>
    <t>Cuero - Cuero sintético</t>
  </si>
  <si>
    <t>Madera en grandes trozos - Madera en pequeños trozos</t>
  </si>
  <si>
    <t>Papel suelto (en hojas) -  Papel comprimido</t>
  </si>
  <si>
    <t>Seda artificial de nitrocelulosa  - Seda de cobre - Seda natural, seda artificial (acetato)</t>
  </si>
  <si>
    <t>Éter dietílico, éter etílico</t>
  </si>
  <si>
    <t>Difenil éter, óxido de difenilo, fenoxibenceno</t>
  </si>
  <si>
    <t>Asimilado a cartón, tela asfáltica</t>
  </si>
  <si>
    <t>Dato de cacao en habas</t>
  </si>
  <si>
    <t>Metil celulosa</t>
  </si>
  <si>
    <t>Pi=110ºC</t>
  </si>
  <si>
    <t xml:space="preserve">TABLA 1.4 </t>
  </si>
  <si>
    <t>del ANEXO I del RSCIEI</t>
  </si>
  <si>
    <r>
      <t>*C</t>
    </r>
    <r>
      <rPr>
        <b/>
        <vertAlign val="subscript"/>
        <sz val="12"/>
        <color theme="1"/>
        <rFont val="Arial"/>
        <family val="2"/>
      </rPr>
      <t>i</t>
    </r>
  </si>
  <si>
    <t>*Complemento: valor recomendado para RIESGO DE COMBUSTIBILIDAD, Ci</t>
  </si>
  <si>
    <r>
      <rPr>
        <b/>
        <sz val="12"/>
        <color theme="1"/>
        <rFont val="Arial"/>
        <family val="2"/>
      </rPr>
      <t xml:space="preserve">Volumen que significa la aplicación del RSCIEI </t>
    </r>
    <r>
      <rPr>
        <sz val="12"/>
        <color theme="1"/>
        <rFont val="Arial"/>
        <family val="2"/>
      </rPr>
      <t>(m³)</t>
    </r>
  </si>
  <si>
    <r>
      <rPr>
        <b/>
        <sz val="10"/>
        <color theme="1"/>
        <rFont val="Arial"/>
        <family val="2"/>
      </rPr>
      <t>OTRO "2"</t>
    </r>
    <r>
      <rPr>
        <sz val="10"/>
        <color theme="1"/>
        <rFont val="Arial"/>
        <family val="2"/>
      </rPr>
      <t xml:space="preserve"> (a definir en HOJA "Tabla 1.2 Fab&amp;Venta")</t>
    </r>
  </si>
  <si>
    <r>
      <rPr>
        <b/>
        <sz val="10"/>
        <color theme="1"/>
        <rFont val="Arial"/>
        <family val="2"/>
      </rPr>
      <t>OTRO "3"</t>
    </r>
    <r>
      <rPr>
        <sz val="10"/>
        <color theme="1"/>
        <rFont val="Arial"/>
        <family val="2"/>
      </rPr>
      <t xml:space="preserve"> (a definir en HOJA "Tabla 1.2 Fab&amp;Venta")</t>
    </r>
  </si>
  <si>
    <r>
      <rPr>
        <b/>
        <sz val="10"/>
        <color theme="1"/>
        <rFont val="Arial"/>
        <family val="2"/>
      </rPr>
      <t>OTRO "4"</t>
    </r>
    <r>
      <rPr>
        <sz val="10"/>
        <color theme="1"/>
        <rFont val="Arial"/>
        <family val="2"/>
      </rPr>
      <t xml:space="preserve"> (a definir en HOJA "Tabla 1.2 Fab&amp;Venta")</t>
    </r>
  </si>
  <si>
    <r>
      <rPr>
        <b/>
        <sz val="10"/>
        <color theme="1"/>
        <rFont val="Arial"/>
        <family val="2"/>
      </rPr>
      <t>OTRO "5"</t>
    </r>
    <r>
      <rPr>
        <sz val="10"/>
        <color theme="1"/>
        <rFont val="Arial"/>
        <family val="2"/>
      </rPr>
      <t xml:space="preserve"> (a definir en HOJA "Tabla 1.2 Fab&amp;Venta")</t>
    </r>
  </si>
  <si>
    <r>
      <rPr>
        <b/>
        <sz val="10"/>
        <color theme="1"/>
        <rFont val="Arial"/>
        <family val="2"/>
      </rPr>
      <t>OTRO "1"</t>
    </r>
    <r>
      <rPr>
        <sz val="10"/>
        <color theme="1"/>
        <rFont val="Arial"/>
        <family val="2"/>
      </rPr>
      <t xml:space="preserve"> (a definir en HOJA "Tabla 1.2 Almcto")</t>
    </r>
  </si>
  <si>
    <r>
      <rPr>
        <b/>
        <sz val="10"/>
        <color theme="1"/>
        <rFont val="Arial"/>
        <family val="2"/>
      </rPr>
      <t>OTRO "2"</t>
    </r>
    <r>
      <rPr>
        <sz val="10"/>
        <color theme="1"/>
        <rFont val="Arial"/>
        <family val="2"/>
      </rPr>
      <t xml:space="preserve"> (a definir en HOJA "Tabla 1.2 Almcto")</t>
    </r>
  </si>
  <si>
    <r>
      <rPr>
        <b/>
        <sz val="10"/>
        <color theme="1"/>
        <rFont val="Arial"/>
        <family val="2"/>
      </rPr>
      <t xml:space="preserve">OTRO "3" </t>
    </r>
    <r>
      <rPr>
        <sz val="10"/>
        <color theme="1"/>
        <rFont val="Arial"/>
        <family val="2"/>
      </rPr>
      <t>(a definir en HOJA "Tabla 1.2 Almcto")</t>
    </r>
  </si>
  <si>
    <t>VALORES DE DENSIDAD DE CARGA DE FUEGO MEDIA DE DIVERSOS PROCESOS INDUSTRIALES Y RIESGO DE ACTIVACIÓN ASOCIADO, Ra</t>
  </si>
  <si>
    <t>VALORES DE DENSIDAD DE CARGA DE FUEGO MEDIA DE ALMACENAMIENTO DE PRODUCTOS Y RIESGO DE ACTIVACIÓN ASOCIADO, Ra</t>
  </si>
  <si>
    <r>
      <rPr>
        <b/>
        <sz val="10"/>
        <rFont val="Arial"/>
        <family val="2"/>
      </rPr>
      <t xml:space="preserve">OTRO "2" </t>
    </r>
    <r>
      <rPr>
        <sz val="10"/>
        <rFont val="Arial"/>
        <family val="2"/>
      </rPr>
      <t xml:space="preserve"> (a definir en HOJA "Tabla 1.4 RSCIEI")</t>
    </r>
  </si>
  <si>
    <r>
      <rPr>
        <b/>
        <sz val="10"/>
        <rFont val="Arial"/>
        <family val="2"/>
      </rPr>
      <t>OTRO "3"</t>
    </r>
    <r>
      <rPr>
        <sz val="10"/>
        <rFont val="Arial"/>
        <family val="2"/>
      </rPr>
      <t xml:space="preserve">  (a definir en HOJA "Tabla 1.4 RSCIEI")</t>
    </r>
  </si>
  <si>
    <r>
      <rPr>
        <b/>
        <sz val="10"/>
        <rFont val="Arial"/>
        <family val="2"/>
      </rPr>
      <t>OTRO "4"</t>
    </r>
    <r>
      <rPr>
        <sz val="10"/>
        <rFont val="Arial"/>
        <family val="2"/>
      </rPr>
      <t xml:space="preserve">  (a definir en HOJA "Tabla 1.4 RSCIEI")</t>
    </r>
  </si>
  <si>
    <t>Valor recomendado</t>
  </si>
  <si>
    <t>Valor con embalaje</t>
  </si>
  <si>
    <t>Clase B2-C</t>
  </si>
  <si>
    <t>Pi: punto de inflamación</t>
  </si>
  <si>
    <t>Bebidas baja graduación o sin alcohol</t>
  </si>
  <si>
    <t>Cables (embalaje)</t>
  </si>
  <si>
    <t>Bebidas alcohólicas (licores y destilados)</t>
  </si>
  <si>
    <t>Congelados (embalaje)</t>
  </si>
  <si>
    <t>Conservas (embalaje)</t>
  </si>
  <si>
    <t>Materiales de construcción (embalaje)</t>
  </si>
  <si>
    <t>Relojes (embalaje)</t>
  </si>
  <si>
    <r>
      <t>C</t>
    </r>
    <r>
      <rPr>
        <vertAlign val="subscript"/>
        <sz val="11"/>
        <color theme="1"/>
        <rFont val="Arial"/>
        <family val="2"/>
      </rPr>
      <t xml:space="preserve">i </t>
    </r>
    <r>
      <rPr>
        <sz val="11"/>
        <color theme="1"/>
        <rFont val="Arial"/>
        <family val="2"/>
      </rPr>
      <t>(adim)</t>
    </r>
  </si>
  <si>
    <t>otro</t>
  </si>
  <si>
    <t>C.Aux.</t>
  </si>
  <si>
    <t>&gt; 425 MJ/m²  y                         Uso Comercial</t>
  </si>
  <si>
    <r>
      <t>C</t>
    </r>
    <r>
      <rPr>
        <vertAlign val="subscript"/>
        <sz val="11"/>
        <color theme="1"/>
        <rFont val="Arial"/>
        <family val="2"/>
      </rPr>
      <t>i</t>
    </r>
    <r>
      <rPr>
        <sz val="11"/>
        <color theme="1"/>
        <rFont val="Arial"/>
        <family val="2"/>
      </rPr>
      <t xml:space="preserve"> (adim.)</t>
    </r>
  </si>
  <si>
    <r>
      <t>C</t>
    </r>
    <r>
      <rPr>
        <vertAlign val="subscript"/>
        <sz val="11"/>
        <color theme="1"/>
        <rFont val="Arial"/>
        <family val="2"/>
      </rPr>
      <t xml:space="preserve">i </t>
    </r>
    <r>
      <rPr>
        <sz val="11"/>
        <color theme="1"/>
        <rFont val="Arial"/>
        <family val="2"/>
      </rPr>
      <t>(adim.)</t>
    </r>
  </si>
  <si>
    <t>Tabla</t>
  </si>
  <si>
    <t>Mat. combustibles*: materiales espumosos, plásticos compactos, cartón, madera, materias combustibles análogas</t>
  </si>
  <si>
    <r>
      <rPr>
        <b/>
        <sz val="11"/>
        <color theme="1"/>
        <rFont val="Arial"/>
        <family val="2"/>
      </rPr>
      <t>Actividad</t>
    </r>
    <r>
      <rPr>
        <sz val="11"/>
        <color theme="1"/>
        <rFont val="Arial"/>
        <family val="2"/>
      </rPr>
      <t xml:space="preserve"> Epígrafe Tabla 1.2</t>
    </r>
  </si>
  <si>
    <r>
      <t>Determinación R</t>
    </r>
    <r>
      <rPr>
        <vertAlign val="subscript"/>
        <sz val="11"/>
        <color theme="1"/>
        <rFont val="Arial"/>
        <family val="2"/>
      </rPr>
      <t>a</t>
    </r>
  </si>
  <si>
    <t>»Fabr./Venta</t>
  </si>
  <si>
    <t>»Almcto.</t>
  </si>
  <si>
    <t>Nitroacetona, 1-nitro-2-propanona</t>
  </si>
  <si>
    <t>Pi=78ºC</t>
  </si>
  <si>
    <r>
      <t>OTRO "1"</t>
    </r>
    <r>
      <rPr>
        <sz val="10"/>
        <color theme="1"/>
        <rFont val="Arial"/>
        <family val="2"/>
      </rPr>
      <t xml:space="preserve"> (a definir en HOJA "Tabla 1.2 Fab&amp;Venta")</t>
    </r>
  </si>
  <si>
    <r>
      <t xml:space="preserve">OTRO "1"  </t>
    </r>
    <r>
      <rPr>
        <sz val="10"/>
        <rFont val="Arial"/>
        <family val="2"/>
      </rPr>
      <t>(a definir en HOJA "Tabla 1.4 RSCIEI")</t>
    </r>
  </si>
  <si>
    <t>% masa</t>
  </si>
  <si>
    <t>% sumando</t>
  </si>
  <si>
    <t>% volumen</t>
  </si>
  <si>
    <t>% superficie</t>
  </si>
  <si>
    <r>
      <t>Obtener R</t>
    </r>
    <r>
      <rPr>
        <vertAlign val="subscript"/>
        <sz val="11"/>
        <color theme="1"/>
        <rFont val="Arial"/>
        <family val="2"/>
      </rPr>
      <t>a</t>
    </r>
    <r>
      <rPr>
        <vertAlign val="subscript"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(simplificado)</t>
    </r>
    <r>
      <rPr>
        <sz val="11"/>
        <color theme="1"/>
        <rFont val="Arial"/>
        <family val="2"/>
      </rPr>
      <t xml:space="preserve"> =</t>
    </r>
  </si>
  <si>
    <r>
      <t>Obtener R</t>
    </r>
    <r>
      <rPr>
        <vertAlign val="subscript"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(RSCIEI)</t>
    </r>
    <r>
      <rPr>
        <sz val="11"/>
        <color theme="1"/>
        <rFont val="Arial"/>
        <family val="2"/>
      </rPr>
      <t xml:space="preserve"> = </t>
    </r>
  </si>
  <si>
    <r>
      <rPr>
        <b/>
        <sz val="10"/>
        <color theme="1"/>
        <rFont val="Arial"/>
        <family val="2"/>
      </rPr>
      <t>OTRO "1"</t>
    </r>
    <r>
      <rPr>
        <sz val="10"/>
        <color theme="1"/>
        <rFont val="Arial"/>
        <family val="2"/>
      </rPr>
      <t xml:space="preserve"> (a definir en HOJA "Tabla 1.2 RSCIEI")</t>
    </r>
  </si>
  <si>
    <r>
      <rPr>
        <b/>
        <sz val="10"/>
        <color theme="1"/>
        <rFont val="Arial"/>
        <family val="2"/>
      </rPr>
      <t>OTRO "2"</t>
    </r>
    <r>
      <rPr>
        <sz val="10"/>
        <color theme="1"/>
        <rFont val="Arial"/>
        <family val="2"/>
      </rPr>
      <t xml:space="preserve"> (a definir en HOJA "Tabla 1.2 RSCIEI")</t>
    </r>
  </si>
  <si>
    <r>
      <rPr>
        <b/>
        <sz val="10"/>
        <color theme="1"/>
        <rFont val="Arial"/>
        <family val="2"/>
      </rPr>
      <t>OTRO "10"</t>
    </r>
    <r>
      <rPr>
        <sz val="10"/>
        <color theme="1"/>
        <rFont val="Arial"/>
        <family val="2"/>
      </rPr>
      <t xml:space="preserve"> (a definir en HOJA "Tabla 1.2 RSCIEI")</t>
    </r>
  </si>
  <si>
    <r>
      <rPr>
        <b/>
        <sz val="10"/>
        <color theme="1"/>
        <rFont val="Arial"/>
        <family val="2"/>
      </rPr>
      <t>OTRO "3"</t>
    </r>
    <r>
      <rPr>
        <sz val="10"/>
        <color theme="1"/>
        <rFont val="Arial"/>
        <family val="2"/>
      </rPr>
      <t xml:space="preserve"> (a definir en HOJA "Tabla 1.2 RSCIEI")</t>
    </r>
  </si>
  <si>
    <r>
      <rPr>
        <b/>
        <sz val="10"/>
        <color theme="1"/>
        <rFont val="Arial"/>
        <family val="2"/>
      </rPr>
      <t>OTRO "4"</t>
    </r>
    <r>
      <rPr>
        <sz val="10"/>
        <color theme="1"/>
        <rFont val="Arial"/>
        <family val="2"/>
      </rPr>
      <t xml:space="preserve"> (a definir en HOJA "Tabla 1.2 RSCIEI")</t>
    </r>
  </si>
  <si>
    <r>
      <rPr>
        <b/>
        <sz val="10"/>
        <color theme="1"/>
        <rFont val="Arial"/>
        <family val="2"/>
      </rPr>
      <t>OTRO "5"</t>
    </r>
    <r>
      <rPr>
        <sz val="10"/>
        <color theme="1"/>
        <rFont val="Arial"/>
        <family val="2"/>
      </rPr>
      <t xml:space="preserve"> (a definir en HOJA "Tabla 1.2 RSCIEI")</t>
    </r>
  </si>
  <si>
    <r>
      <rPr>
        <b/>
        <sz val="10"/>
        <color theme="1"/>
        <rFont val="Arial"/>
        <family val="2"/>
      </rPr>
      <t>OTRO "6"</t>
    </r>
    <r>
      <rPr>
        <sz val="10"/>
        <color theme="1"/>
        <rFont val="Arial"/>
        <family val="2"/>
      </rPr>
      <t xml:space="preserve"> (a definir en HOJA "Tabla 1.2 RSCIEI")</t>
    </r>
  </si>
  <si>
    <r>
      <rPr>
        <b/>
        <sz val="10"/>
        <color theme="1"/>
        <rFont val="Arial"/>
        <family val="2"/>
      </rPr>
      <t>OTRO "7"</t>
    </r>
    <r>
      <rPr>
        <sz val="10"/>
        <color theme="1"/>
        <rFont val="Arial"/>
        <family val="2"/>
      </rPr>
      <t xml:space="preserve"> (a definir en HOJA "Tabla 1.2 RSCIEI")</t>
    </r>
  </si>
  <si>
    <r>
      <rPr>
        <b/>
        <sz val="10"/>
        <color theme="1"/>
        <rFont val="Arial"/>
        <family val="2"/>
      </rPr>
      <t>OTRO "8"</t>
    </r>
    <r>
      <rPr>
        <sz val="10"/>
        <color theme="1"/>
        <rFont val="Arial"/>
        <family val="2"/>
      </rPr>
      <t xml:space="preserve"> (a definir en HOJA "Tabla 1.2 RSCIEI")</t>
    </r>
  </si>
  <si>
    <r>
      <rPr>
        <b/>
        <sz val="10"/>
        <color theme="1"/>
        <rFont val="Arial"/>
        <family val="2"/>
      </rPr>
      <t>OTRO "9"</t>
    </r>
    <r>
      <rPr>
        <sz val="10"/>
        <color theme="1"/>
        <rFont val="Arial"/>
        <family val="2"/>
      </rPr>
      <t xml:space="preserve"> (a definir en HOJA "Tabla 1.2 RSCIEI")</t>
    </r>
  </si>
  <si>
    <r>
      <rPr>
        <b/>
        <sz val="10"/>
        <color theme="1"/>
        <rFont val="Arial"/>
        <family val="2"/>
      </rPr>
      <t>OTRO "6"</t>
    </r>
    <r>
      <rPr>
        <sz val="10"/>
        <color theme="1"/>
        <rFont val="Arial"/>
        <family val="2"/>
      </rPr>
      <t xml:space="preserve"> (a definir en HOJA "Tabla 1.2 Fab&amp;Venta")</t>
    </r>
  </si>
  <si>
    <r>
      <rPr>
        <b/>
        <sz val="10"/>
        <color theme="1"/>
        <rFont val="Arial"/>
        <family val="2"/>
      </rPr>
      <t>OTRO "7"</t>
    </r>
    <r>
      <rPr>
        <sz val="10"/>
        <color theme="1"/>
        <rFont val="Arial"/>
        <family val="2"/>
      </rPr>
      <t xml:space="preserve"> (a definir en HOJA "Tabla 1.2 Fab&amp;Venta")</t>
    </r>
  </si>
  <si>
    <r>
      <rPr>
        <b/>
        <sz val="10"/>
        <color theme="1"/>
        <rFont val="Arial"/>
        <family val="2"/>
      </rPr>
      <t>OTRO "8"</t>
    </r>
    <r>
      <rPr>
        <sz val="10"/>
        <color theme="1"/>
        <rFont val="Arial"/>
        <family val="2"/>
      </rPr>
      <t xml:space="preserve"> (a definir en HOJA "Tabla 1.2 Fab&amp;Venta")</t>
    </r>
  </si>
  <si>
    <r>
      <rPr>
        <b/>
        <sz val="10"/>
        <color theme="1"/>
        <rFont val="Arial"/>
        <family val="2"/>
      </rPr>
      <t>OTRO "9"</t>
    </r>
    <r>
      <rPr>
        <sz val="10"/>
        <color theme="1"/>
        <rFont val="Arial"/>
        <family val="2"/>
      </rPr>
      <t xml:space="preserve"> (a definir en HOJA "Tabla 1.2 Fab&amp;Venta")</t>
    </r>
  </si>
  <si>
    <r>
      <rPr>
        <b/>
        <sz val="10"/>
        <color theme="1"/>
        <rFont val="Arial"/>
        <family val="2"/>
      </rPr>
      <t>OTRO "10"</t>
    </r>
    <r>
      <rPr>
        <sz val="10"/>
        <color theme="1"/>
        <rFont val="Arial"/>
        <family val="2"/>
      </rPr>
      <t xml:space="preserve"> (a definir en HOJA "Tabla 1.2 Fab&amp;Venta")</t>
    </r>
  </si>
  <si>
    <r>
      <rPr>
        <b/>
        <sz val="10"/>
        <color theme="1"/>
        <rFont val="Arial"/>
        <family val="2"/>
      </rPr>
      <t xml:space="preserve">OTRO "4" </t>
    </r>
    <r>
      <rPr>
        <sz val="10"/>
        <color theme="1"/>
        <rFont val="Arial"/>
        <family val="2"/>
      </rPr>
      <t>(a definir en HOJA "Tabla 1.2 Almcto")</t>
    </r>
  </si>
  <si>
    <r>
      <rPr>
        <b/>
        <sz val="10"/>
        <color theme="1"/>
        <rFont val="Arial"/>
        <family val="2"/>
      </rPr>
      <t xml:space="preserve">OTRO "5" </t>
    </r>
    <r>
      <rPr>
        <sz val="10"/>
        <color theme="1"/>
        <rFont val="Arial"/>
        <family val="2"/>
      </rPr>
      <t>(a definir en HOJA "Tabla 1.2 Almcto")</t>
    </r>
  </si>
  <si>
    <r>
      <rPr>
        <b/>
        <sz val="10"/>
        <color theme="1"/>
        <rFont val="Arial"/>
        <family val="2"/>
      </rPr>
      <t xml:space="preserve">OTRO "6" </t>
    </r>
    <r>
      <rPr>
        <sz val="10"/>
        <color theme="1"/>
        <rFont val="Arial"/>
        <family val="2"/>
      </rPr>
      <t>(a definir en HOJA "Tabla 1.2 Almcto")</t>
    </r>
  </si>
  <si>
    <r>
      <rPr>
        <b/>
        <sz val="10"/>
        <color theme="1"/>
        <rFont val="Arial"/>
        <family val="2"/>
      </rPr>
      <t xml:space="preserve">OTRO "7" </t>
    </r>
    <r>
      <rPr>
        <sz val="10"/>
        <color theme="1"/>
        <rFont val="Arial"/>
        <family val="2"/>
      </rPr>
      <t>(a definir en HOJA "Tabla 1.2 Almcto")</t>
    </r>
  </si>
  <si>
    <r>
      <rPr>
        <b/>
        <sz val="10"/>
        <color theme="1"/>
        <rFont val="Arial"/>
        <family val="2"/>
      </rPr>
      <t xml:space="preserve">OTRO "8" </t>
    </r>
    <r>
      <rPr>
        <sz val="10"/>
        <color theme="1"/>
        <rFont val="Arial"/>
        <family val="2"/>
      </rPr>
      <t>(a definir en HOJA "Tabla 1.2 Almcto")</t>
    </r>
  </si>
  <si>
    <r>
      <rPr>
        <b/>
        <sz val="10"/>
        <color theme="1"/>
        <rFont val="Arial"/>
        <family val="2"/>
      </rPr>
      <t>OTRO "9"</t>
    </r>
    <r>
      <rPr>
        <sz val="10"/>
        <color theme="1"/>
        <rFont val="Arial"/>
        <family val="2"/>
      </rPr>
      <t xml:space="preserve"> (a definir en HOJA "Tabla 1.2 Almcto")</t>
    </r>
  </si>
  <si>
    <r>
      <rPr>
        <b/>
        <sz val="10"/>
        <color theme="1"/>
        <rFont val="Arial"/>
        <family val="2"/>
      </rPr>
      <t>OTRO "10"</t>
    </r>
    <r>
      <rPr>
        <sz val="10"/>
        <color theme="1"/>
        <rFont val="Arial"/>
        <family val="2"/>
      </rPr>
      <t xml:space="preserve"> (a definir en HOJA "Tabla 1.2 Almcto")</t>
    </r>
  </si>
  <si>
    <r>
      <rPr>
        <b/>
        <sz val="10"/>
        <rFont val="Arial"/>
        <family val="2"/>
      </rPr>
      <t>OTRO "5"</t>
    </r>
    <r>
      <rPr>
        <sz val="10"/>
        <rFont val="Arial"/>
        <family val="2"/>
      </rPr>
      <t xml:space="preserve">  (a definir en HOJA "Tabla 1.4 RSCIEI")</t>
    </r>
  </si>
  <si>
    <r>
      <rPr>
        <b/>
        <sz val="10"/>
        <rFont val="Arial"/>
        <family val="2"/>
      </rPr>
      <t>OTRO "6"</t>
    </r>
    <r>
      <rPr>
        <sz val="10"/>
        <rFont val="Arial"/>
        <family val="2"/>
      </rPr>
      <t xml:space="preserve">  (a definir en HOJA "Tabla 1.4 RSCIEI")</t>
    </r>
  </si>
  <si>
    <r>
      <rPr>
        <b/>
        <sz val="10"/>
        <rFont val="Arial"/>
        <family val="2"/>
      </rPr>
      <t>OTRO "7"</t>
    </r>
    <r>
      <rPr>
        <sz val="10"/>
        <rFont val="Arial"/>
        <family val="2"/>
      </rPr>
      <t xml:space="preserve">  (a definir en HOJA "Tabla 1.4 RSCIEI")</t>
    </r>
  </si>
  <si>
    <r>
      <rPr>
        <b/>
        <sz val="10"/>
        <rFont val="Arial"/>
        <family val="2"/>
      </rPr>
      <t>OTRO "8"</t>
    </r>
    <r>
      <rPr>
        <sz val="10"/>
        <rFont val="Arial"/>
        <family val="2"/>
      </rPr>
      <t xml:space="preserve">  (a definir en HOJA "Tabla 1.4 RSCIEI")</t>
    </r>
  </si>
  <si>
    <r>
      <rPr>
        <b/>
        <sz val="10"/>
        <rFont val="Arial"/>
        <family val="2"/>
      </rPr>
      <t>OTRO "9"</t>
    </r>
    <r>
      <rPr>
        <sz val="10"/>
        <rFont val="Arial"/>
        <family val="2"/>
      </rPr>
      <t xml:space="preserve">  (a definir en HOJA "Tabla 1.4 RSCIEI")</t>
    </r>
  </si>
  <si>
    <r>
      <rPr>
        <b/>
        <sz val="10"/>
        <rFont val="Arial"/>
        <family val="2"/>
      </rPr>
      <t xml:space="preserve">OTRO "10"  </t>
    </r>
    <r>
      <rPr>
        <sz val="10"/>
        <rFont val="Arial"/>
        <family val="2"/>
      </rPr>
      <t>(a definir en HOJA "Tabla 1.4 RSCIEI")</t>
    </r>
  </si>
  <si>
    <r>
      <rPr>
        <b/>
        <sz val="10"/>
        <color theme="1"/>
        <rFont val="Arial"/>
        <family val="2"/>
      </rPr>
      <t>OTRO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"1"</t>
    </r>
    <r>
      <rPr>
        <sz val="10"/>
        <color theme="1"/>
        <rFont val="Arial"/>
        <family val="2"/>
      </rPr>
      <t xml:space="preserve"> (a definir en la HOJA "Cuadro Auxiliar CRAEH")</t>
    </r>
  </si>
  <si>
    <r>
      <rPr>
        <b/>
        <sz val="10"/>
        <color theme="1"/>
        <rFont val="Arial"/>
        <family val="2"/>
      </rPr>
      <t>OTRO "2"</t>
    </r>
    <r>
      <rPr>
        <sz val="10"/>
        <color theme="1"/>
        <rFont val="Arial"/>
        <family val="2"/>
      </rPr>
      <t xml:space="preserve"> (a definir en la HOJA "Cuadro Auxiliar CRAEH")</t>
    </r>
  </si>
  <si>
    <r>
      <rPr>
        <b/>
        <sz val="10"/>
        <color theme="1"/>
        <rFont val="Arial"/>
        <family val="2"/>
      </rPr>
      <t>OTRO "3"</t>
    </r>
    <r>
      <rPr>
        <sz val="10"/>
        <color theme="1"/>
        <rFont val="Arial"/>
        <family val="2"/>
      </rPr>
      <t xml:space="preserve"> (a definir en la HOJA "Cuadro Auxiliar CRAEH")</t>
    </r>
  </si>
  <si>
    <r>
      <rPr>
        <b/>
        <sz val="10"/>
        <color theme="1"/>
        <rFont val="Arial"/>
        <family val="2"/>
      </rPr>
      <t>OTRO "4"</t>
    </r>
    <r>
      <rPr>
        <sz val="10"/>
        <color theme="1"/>
        <rFont val="Arial"/>
        <family val="2"/>
      </rPr>
      <t xml:space="preserve"> (a definir en la HOJA "Cuadro Auxiliar CRAEH")</t>
    </r>
  </si>
  <si>
    <r>
      <rPr>
        <b/>
        <sz val="10"/>
        <color theme="1"/>
        <rFont val="Arial"/>
        <family val="2"/>
      </rPr>
      <t>OTRO "5"</t>
    </r>
    <r>
      <rPr>
        <sz val="10"/>
        <color theme="1"/>
        <rFont val="Arial"/>
        <family val="2"/>
      </rPr>
      <t xml:space="preserve"> (a definir en la HOJA "Cuadro Auxiliar CRAEH")</t>
    </r>
  </si>
  <si>
    <r>
      <rPr>
        <b/>
        <sz val="10"/>
        <color theme="1"/>
        <rFont val="Arial"/>
        <family val="2"/>
      </rPr>
      <t>OTRO "6"</t>
    </r>
    <r>
      <rPr>
        <sz val="10"/>
        <color theme="1"/>
        <rFont val="Arial"/>
        <family val="2"/>
      </rPr>
      <t xml:space="preserve"> (a definir en la HOJA "Cuadro Auxiliar CRAEH")</t>
    </r>
  </si>
  <si>
    <r>
      <rPr>
        <b/>
        <sz val="10"/>
        <color theme="1"/>
        <rFont val="Arial"/>
        <family val="2"/>
      </rPr>
      <t>OTRO "7"</t>
    </r>
    <r>
      <rPr>
        <sz val="10"/>
        <color theme="1"/>
        <rFont val="Arial"/>
        <family val="2"/>
      </rPr>
      <t xml:space="preserve"> (a definir en la HOJA "Cuadro Auxiliar CRAEH")</t>
    </r>
  </si>
  <si>
    <r>
      <rPr>
        <b/>
        <sz val="10"/>
        <color theme="1"/>
        <rFont val="Arial"/>
        <family val="2"/>
      </rPr>
      <t>OTRO "8"</t>
    </r>
    <r>
      <rPr>
        <sz val="10"/>
        <color theme="1"/>
        <rFont val="Arial"/>
        <family val="2"/>
      </rPr>
      <t xml:space="preserve"> (a definir en la HOJA "Cuadro Auxiliar CRAEH")</t>
    </r>
  </si>
  <si>
    <r>
      <rPr>
        <b/>
        <sz val="10"/>
        <color theme="1"/>
        <rFont val="Arial"/>
        <family val="2"/>
      </rPr>
      <t xml:space="preserve">OTRO "9" </t>
    </r>
    <r>
      <rPr>
        <sz val="10"/>
        <color theme="1"/>
        <rFont val="Arial"/>
        <family val="2"/>
      </rPr>
      <t>(a definir en la HOJA "Cuadro Auxiliar CRAEH")</t>
    </r>
  </si>
  <si>
    <r>
      <rPr>
        <b/>
        <sz val="10"/>
        <color theme="1"/>
        <rFont val="Arial"/>
        <family val="2"/>
      </rPr>
      <t>OTRO "10"</t>
    </r>
    <r>
      <rPr>
        <sz val="10"/>
        <color theme="1"/>
        <rFont val="Arial"/>
        <family val="2"/>
      </rPr>
      <t xml:space="preserve"> (a definir en la HOJA "Cuadro Auxiliar CRAEH")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</si>
</sst>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7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vertAlign val="subscript"/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24"/>
      <color theme="1"/>
      <name val="Arial"/>
      <family val="2"/>
    </font>
    <font>
      <vertAlign val="subscript"/>
      <sz val="12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vertAlign val="subscript"/>
      <sz val="9"/>
      <color theme="1"/>
      <name val="Arial"/>
      <family val="2"/>
    </font>
    <font>
      <sz val="8"/>
      <color theme="1"/>
      <name val="Arial"/>
      <family val="2"/>
    </font>
    <font>
      <vertAlign val="subscript"/>
      <sz val="8"/>
      <color theme="1"/>
      <name val="Arial"/>
      <family val="2"/>
    </font>
    <font>
      <b/>
      <sz val="16"/>
      <color theme="1"/>
      <name val="Arial"/>
      <family val="2"/>
    </font>
    <font>
      <b/>
      <vertAlign val="subscript"/>
      <sz val="12"/>
      <color theme="1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4"/>
      <color theme="1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vertAlign val="subscript"/>
      <sz val="11"/>
      <color theme="1"/>
      <name val="Arial"/>
      <family val="2"/>
    </font>
    <font>
      <b/>
      <sz val="12"/>
      <color theme="1"/>
      <name val="Symbol"/>
      <family val="1"/>
      <charset val="2"/>
    </font>
    <font>
      <b/>
      <vertAlign val="subscript"/>
      <sz val="10"/>
      <color theme="1"/>
      <name val="Arial"/>
      <family val="2"/>
    </font>
    <font>
      <b/>
      <sz val="11"/>
      <color rgb="FF002060"/>
      <name val="Arial"/>
      <family val="2"/>
    </font>
    <font>
      <vertAlign val="subscript"/>
      <sz val="10"/>
      <color theme="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499984740745262"/>
        <bgColor indexed="64"/>
      </patternFill>
    </fill>
  </fills>
  <borders count="1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auto="1"/>
      </left>
      <right style="thick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auto="1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double">
        <color indexed="64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double">
        <color auto="1"/>
      </top>
      <bottom/>
      <diagonal/>
    </border>
    <border>
      <left style="thick">
        <color indexed="64"/>
      </left>
      <right/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auto="1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908">
    <xf numFmtId="0" fontId="0" fillId="0" borderId="0" xfId="0"/>
    <xf numFmtId="0" fontId="0" fillId="0" borderId="0" xfId="0" applyAlignment="1">
      <alignment horizontal="center" vertical="top" wrapText="1"/>
    </xf>
    <xf numFmtId="0" fontId="5" fillId="0" borderId="0" xfId="0" applyFont="1"/>
    <xf numFmtId="0" fontId="7" fillId="5" borderId="14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wrapText="1"/>
    </xf>
    <xf numFmtId="3" fontId="5" fillId="0" borderId="0" xfId="0" applyNumberFormat="1" applyFont="1"/>
    <xf numFmtId="164" fontId="5" fillId="0" borderId="0" xfId="0" applyNumberFormat="1" applyFont="1" applyAlignment="1">
      <alignment horizontal="center"/>
    </xf>
    <xf numFmtId="2" fontId="5" fillId="0" borderId="0" xfId="0" applyNumberFormat="1" applyFont="1"/>
    <xf numFmtId="2" fontId="5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3" fontId="2" fillId="0" borderId="0" xfId="0" applyNumberFormat="1" applyFont="1"/>
    <xf numFmtId="164" fontId="2" fillId="0" borderId="0" xfId="0" applyNumberFormat="1" applyFont="1" applyAlignment="1">
      <alignment horizontal="center"/>
    </xf>
    <xf numFmtId="0" fontId="2" fillId="0" borderId="0" xfId="0" applyFont="1"/>
    <xf numFmtId="2" fontId="2" fillId="0" borderId="0" xfId="0" applyNumberFormat="1" applyFont="1"/>
    <xf numFmtId="2" fontId="2" fillId="0" borderId="0" xfId="0" applyNumberFormat="1" applyFont="1" applyAlignment="1">
      <alignment horizont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 applyProtection="1">
      <alignment horizontal="center" vertical="center"/>
      <protection locked="0"/>
    </xf>
    <xf numFmtId="4" fontId="4" fillId="5" borderId="16" xfId="0" applyNumberFormat="1" applyFont="1" applyFill="1" applyBorder="1" applyAlignment="1">
      <alignment horizontal="center" vertical="center"/>
    </xf>
    <xf numFmtId="4" fontId="4" fillId="6" borderId="25" xfId="0" applyNumberFormat="1" applyFont="1" applyFill="1" applyBorder="1" applyAlignment="1">
      <alignment horizontal="center" vertical="center"/>
    </xf>
    <xf numFmtId="164" fontId="2" fillId="12" borderId="30" xfId="0" applyNumberFormat="1" applyFont="1" applyFill="1" applyBorder="1" applyAlignment="1">
      <alignment horizontal="center"/>
    </xf>
    <xf numFmtId="3" fontId="2" fillId="12" borderId="53" xfId="0" applyNumberFormat="1" applyFont="1" applyFill="1" applyBorder="1" applyAlignment="1">
      <alignment horizontal="center" vertical="top"/>
    </xf>
    <xf numFmtId="164" fontId="2" fillId="12" borderId="53" xfId="0" applyNumberFormat="1" applyFont="1" applyFill="1" applyBorder="1" applyAlignment="1">
      <alignment horizontal="center"/>
    </xf>
    <xf numFmtId="2" fontId="4" fillId="2" borderId="28" xfId="0" applyNumberFormat="1" applyFont="1" applyFill="1" applyBorder="1" applyAlignment="1">
      <alignment horizontal="center" vertical="center"/>
    </xf>
    <xf numFmtId="0" fontId="4" fillId="0" borderId="35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top"/>
    </xf>
    <xf numFmtId="0" fontId="2" fillId="2" borderId="50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top"/>
    </xf>
    <xf numFmtId="3" fontId="4" fillId="3" borderId="28" xfId="0" applyNumberFormat="1" applyFont="1" applyFill="1" applyBorder="1" applyAlignment="1">
      <alignment horizontal="right" vertical="center"/>
    </xf>
    <xf numFmtId="2" fontId="4" fillId="3" borderId="28" xfId="0" applyNumberFormat="1" applyFont="1" applyFill="1" applyBorder="1" applyAlignment="1">
      <alignment horizontal="right" vertical="center"/>
    </xf>
    <xf numFmtId="0" fontId="2" fillId="2" borderId="68" xfId="0" applyFont="1" applyFill="1" applyBorder="1" applyAlignment="1">
      <alignment horizontal="center"/>
    </xf>
    <xf numFmtId="0" fontId="2" fillId="2" borderId="69" xfId="0" applyFont="1" applyFill="1" applyBorder="1" applyAlignment="1">
      <alignment horizontal="center" vertical="top"/>
    </xf>
    <xf numFmtId="0" fontId="2" fillId="2" borderId="70" xfId="0" applyFont="1" applyFill="1" applyBorder="1" applyAlignment="1">
      <alignment horizontal="center" vertical="center"/>
    </xf>
    <xf numFmtId="4" fontId="4" fillId="5" borderId="28" xfId="0" applyNumberFormat="1" applyFont="1" applyFill="1" applyBorder="1" applyAlignment="1">
      <alignment horizontal="center" vertical="center"/>
    </xf>
    <xf numFmtId="4" fontId="4" fillId="6" borderId="28" xfId="0" applyNumberFormat="1" applyFont="1" applyFill="1" applyBorder="1" applyAlignment="1">
      <alignment horizontal="center" vertical="center"/>
    </xf>
    <xf numFmtId="49" fontId="4" fillId="0" borderId="33" xfId="0" applyNumberFormat="1" applyFont="1" applyBorder="1" applyAlignment="1" applyProtection="1">
      <alignment horizontal="center" vertical="center"/>
      <protection locked="0"/>
    </xf>
    <xf numFmtId="49" fontId="4" fillId="0" borderId="27" xfId="0" applyNumberFormat="1" applyFont="1" applyBorder="1" applyAlignment="1" applyProtection="1">
      <alignment horizontal="center" vertical="center"/>
      <protection locked="0"/>
    </xf>
    <xf numFmtId="2" fontId="4" fillId="0" borderId="28" xfId="0" applyNumberFormat="1" applyFont="1" applyBorder="1" applyAlignment="1" applyProtection="1">
      <alignment horizontal="center" vertical="center"/>
      <protection locked="0"/>
    </xf>
    <xf numFmtId="1" fontId="4" fillId="0" borderId="28" xfId="0" applyNumberFormat="1" applyFont="1" applyBorder="1" applyAlignment="1" applyProtection="1">
      <alignment horizontal="right" vertical="center" indent="1"/>
      <protection locked="0"/>
    </xf>
    <xf numFmtId="4" fontId="4" fillId="0" borderId="14" xfId="0" applyNumberFormat="1" applyFont="1" applyBorder="1" applyAlignment="1" applyProtection="1">
      <alignment horizontal="right" vertical="center" indent="1"/>
      <protection locked="0"/>
    </xf>
    <xf numFmtId="4" fontId="4" fillId="0" borderId="15" xfId="0" applyNumberFormat="1" applyFont="1" applyBorder="1" applyAlignment="1" applyProtection="1">
      <alignment horizontal="right" vertical="center" indent="1"/>
      <protection locked="0"/>
    </xf>
    <xf numFmtId="4" fontId="4" fillId="3" borderId="28" xfId="0" applyNumberFormat="1" applyFont="1" applyFill="1" applyBorder="1" applyAlignment="1">
      <alignment horizontal="right" vertical="center" indent="1"/>
    </xf>
    <xf numFmtId="4" fontId="4" fillId="3" borderId="36" xfId="0" applyNumberFormat="1" applyFont="1" applyFill="1" applyBorder="1" applyAlignment="1">
      <alignment horizontal="right" vertical="center" indent="1"/>
    </xf>
    <xf numFmtId="0" fontId="10" fillId="3" borderId="1" xfId="0" applyFont="1" applyFill="1" applyBorder="1" applyAlignment="1">
      <alignment horizontal="center"/>
    </xf>
    <xf numFmtId="4" fontId="4" fillId="0" borderId="14" xfId="0" applyNumberFormat="1" applyFont="1" applyFill="1" applyBorder="1" applyAlignment="1" applyProtection="1">
      <alignment horizontal="right" vertical="center" indent="1"/>
      <protection locked="0"/>
    </xf>
    <xf numFmtId="4" fontId="4" fillId="0" borderId="15" xfId="0" applyNumberFormat="1" applyFont="1" applyFill="1" applyBorder="1" applyAlignment="1" applyProtection="1">
      <alignment horizontal="right" vertical="center" indent="1"/>
      <protection locked="0"/>
    </xf>
    <xf numFmtId="4" fontId="4" fillId="3" borderId="53" xfId="0" applyNumberFormat="1" applyFont="1" applyFill="1" applyBorder="1" applyAlignment="1">
      <alignment horizontal="right" vertical="center" indent="1"/>
    </xf>
    <xf numFmtId="4" fontId="4" fillId="3" borderId="54" xfId="0" applyNumberFormat="1" applyFont="1" applyFill="1" applyBorder="1" applyAlignment="1">
      <alignment horizontal="right" vertical="center" indent="1"/>
    </xf>
    <xf numFmtId="4" fontId="4" fillId="5" borderId="14" xfId="0" applyNumberFormat="1" applyFont="1" applyFill="1" applyBorder="1" applyAlignment="1">
      <alignment horizontal="center" vertical="center"/>
    </xf>
    <xf numFmtId="4" fontId="4" fillId="6" borderId="14" xfId="0" applyNumberFormat="1" applyFont="1" applyFill="1" applyBorder="1" applyAlignment="1">
      <alignment horizontal="center" vertical="center"/>
    </xf>
    <xf numFmtId="3" fontId="7" fillId="12" borderId="11" xfId="0" applyNumberFormat="1" applyFont="1" applyFill="1" applyBorder="1" applyAlignment="1">
      <alignment horizontal="center" vertical="center"/>
    </xf>
    <xf numFmtId="164" fontId="7" fillId="12" borderId="11" xfId="0" applyNumberFormat="1" applyFont="1" applyFill="1" applyBorder="1" applyAlignment="1">
      <alignment horizontal="center" vertical="center"/>
    </xf>
    <xf numFmtId="164" fontId="7" fillId="12" borderId="20" xfId="0" applyNumberFormat="1" applyFont="1" applyFill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wrapText="1"/>
    </xf>
    <xf numFmtId="2" fontId="2" fillId="0" borderId="0" xfId="0" applyNumberFormat="1" applyFont="1" applyBorder="1"/>
    <xf numFmtId="2" fontId="2" fillId="0" borderId="73" xfId="0" applyNumberFormat="1" applyFont="1" applyBorder="1" applyAlignment="1">
      <alignment horizontal="center" wrapText="1"/>
    </xf>
    <xf numFmtId="2" fontId="2" fillId="0" borderId="73" xfId="0" applyNumberFormat="1" applyFont="1" applyBorder="1"/>
    <xf numFmtId="2" fontId="5" fillId="8" borderId="0" xfId="0" applyNumberFormat="1" applyFont="1" applyFill="1" applyBorder="1" applyAlignment="1">
      <alignment horizontal="center" vertical="center" wrapText="1"/>
    </xf>
    <xf numFmtId="2" fontId="5" fillId="8" borderId="0" xfId="0" applyNumberFormat="1" applyFont="1" applyFill="1" applyBorder="1" applyAlignment="1">
      <alignment vertical="center"/>
    </xf>
    <xf numFmtId="2" fontId="5" fillId="8" borderId="73" xfId="0" applyNumberFormat="1" applyFont="1" applyFill="1" applyBorder="1" applyAlignment="1">
      <alignment horizontal="center" vertical="center" wrapText="1"/>
    </xf>
    <xf numFmtId="2" fontId="5" fillId="8" borderId="73" xfId="0" applyNumberFormat="1" applyFont="1" applyFill="1" applyBorder="1" applyAlignment="1">
      <alignment vertical="center"/>
    </xf>
    <xf numFmtId="3" fontId="2" fillId="12" borderId="52" xfId="0" applyNumberFormat="1" applyFont="1" applyFill="1" applyBorder="1" applyAlignment="1">
      <alignment horizontal="center" vertical="top"/>
    </xf>
    <xf numFmtId="3" fontId="7" fillId="12" borderId="49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3" borderId="14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2" fillId="2" borderId="11" xfId="0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165" fontId="4" fillId="3" borderId="25" xfId="0" applyNumberFormat="1" applyFont="1" applyFill="1" applyBorder="1" applyAlignment="1">
      <alignment horizontal="right" vertical="center" indent="2"/>
    </xf>
    <xf numFmtId="3" fontId="4" fillId="12" borderId="14" xfId="0" applyNumberFormat="1" applyFont="1" applyFill="1" applyBorder="1" applyAlignment="1">
      <alignment horizontal="right" vertical="center" indent="1"/>
    </xf>
    <xf numFmtId="2" fontId="2" fillId="3" borderId="14" xfId="0" applyNumberFormat="1" applyFont="1" applyFill="1" applyBorder="1" applyAlignment="1">
      <alignment horizontal="center" vertical="center"/>
    </xf>
    <xf numFmtId="3" fontId="4" fillId="13" borderId="85" xfId="0" applyNumberFormat="1" applyFont="1" applyFill="1" applyBorder="1" applyAlignment="1">
      <alignment horizontal="right" vertical="center" indent="1"/>
    </xf>
    <xf numFmtId="49" fontId="7" fillId="2" borderId="39" xfId="0" applyNumberFormat="1" applyFont="1" applyFill="1" applyBorder="1" applyAlignment="1">
      <alignment horizontal="center" vertical="center"/>
    </xf>
    <xf numFmtId="3" fontId="2" fillId="16" borderId="28" xfId="0" applyNumberFormat="1" applyFont="1" applyFill="1" applyBorder="1" applyAlignment="1">
      <alignment horizontal="right" vertical="center" indent="1"/>
    </xf>
    <xf numFmtId="3" fontId="2" fillId="17" borderId="28" xfId="0" applyNumberFormat="1" applyFont="1" applyFill="1" applyBorder="1" applyAlignment="1">
      <alignment horizontal="right" vertical="center" indent="1"/>
    </xf>
    <xf numFmtId="4" fontId="2" fillId="16" borderId="28" xfId="0" applyNumberFormat="1" applyFont="1" applyFill="1" applyBorder="1" applyAlignment="1">
      <alignment horizontal="right" vertical="center" indent="1"/>
    </xf>
    <xf numFmtId="0" fontId="2" fillId="2" borderId="0" xfId="0" applyFont="1" applyFill="1" applyBorder="1"/>
    <xf numFmtId="0" fontId="2" fillId="2" borderId="73" xfId="0" applyFont="1" applyFill="1" applyBorder="1"/>
    <xf numFmtId="3" fontId="4" fillId="0" borderId="14" xfId="0" applyNumberFormat="1" applyFont="1" applyBorder="1" applyAlignment="1" applyProtection="1">
      <alignment horizontal="right" vertical="center" indent="1"/>
      <protection locked="0"/>
    </xf>
    <xf numFmtId="0" fontId="2" fillId="0" borderId="16" xfId="0" applyFont="1" applyFill="1" applyBorder="1" applyAlignment="1" applyProtection="1">
      <alignment horizontal="center"/>
      <protection locked="0"/>
    </xf>
    <xf numFmtId="2" fontId="4" fillId="0" borderId="14" xfId="0" applyNumberFormat="1" applyFont="1" applyBorder="1" applyAlignment="1" applyProtection="1">
      <alignment horizontal="center" vertical="center"/>
      <protection locked="0"/>
    </xf>
    <xf numFmtId="0" fontId="2" fillId="0" borderId="16" xfId="0" applyFont="1" applyBorder="1" applyProtection="1">
      <protection locked="0"/>
    </xf>
    <xf numFmtId="164" fontId="5" fillId="14" borderId="24" xfId="0" applyNumberFormat="1" applyFont="1" applyFill="1" applyBorder="1" applyAlignment="1">
      <alignment horizontal="center" vertical="center"/>
    </xf>
    <xf numFmtId="164" fontId="5" fillId="14" borderId="6" xfId="0" applyNumberFormat="1" applyFont="1" applyFill="1" applyBorder="1" applyAlignment="1">
      <alignment horizontal="center" vertical="center"/>
    </xf>
    <xf numFmtId="164" fontId="5" fillId="14" borderId="48" xfId="0" applyNumberFormat="1" applyFont="1" applyFill="1" applyBorder="1" applyAlignment="1">
      <alignment horizontal="center" vertical="center"/>
    </xf>
    <xf numFmtId="3" fontId="5" fillId="14" borderId="21" xfId="0" applyNumberFormat="1" applyFont="1" applyFill="1" applyBorder="1" applyAlignment="1">
      <alignment horizontal="right" vertical="center" indent="1"/>
    </xf>
    <xf numFmtId="3" fontId="5" fillId="14" borderId="13" xfId="0" applyNumberFormat="1" applyFont="1" applyFill="1" applyBorder="1" applyAlignment="1">
      <alignment horizontal="right" vertical="center" indent="1"/>
    </xf>
    <xf numFmtId="3" fontId="5" fillId="14" borderId="27" xfId="0" applyNumberFormat="1" applyFont="1" applyFill="1" applyBorder="1" applyAlignment="1">
      <alignment horizontal="right" vertical="center" indent="1"/>
    </xf>
    <xf numFmtId="164" fontId="5" fillId="18" borderId="22" xfId="0" applyNumberFormat="1" applyFont="1" applyFill="1" applyBorder="1" applyAlignment="1">
      <alignment horizontal="center" vertical="center"/>
    </xf>
    <xf numFmtId="164" fontId="5" fillId="18" borderId="14" xfId="0" applyNumberFormat="1" applyFont="1" applyFill="1" applyBorder="1" applyAlignment="1">
      <alignment horizontal="center" vertical="center"/>
    </xf>
    <xf numFmtId="164" fontId="5" fillId="18" borderId="28" xfId="0" applyNumberFormat="1" applyFont="1" applyFill="1" applyBorder="1" applyAlignment="1">
      <alignment horizontal="center" vertical="center"/>
    </xf>
    <xf numFmtId="4" fontId="0" fillId="3" borderId="22" xfId="0" applyNumberFormat="1" applyFill="1" applyBorder="1" applyAlignment="1">
      <alignment horizontal="right" vertical="center" indent="2"/>
    </xf>
    <xf numFmtId="4" fontId="0" fillId="3" borderId="14" xfId="0" applyNumberFormat="1" applyFill="1" applyBorder="1" applyAlignment="1">
      <alignment horizontal="right" vertical="center" indent="2"/>
    </xf>
    <xf numFmtId="4" fontId="0" fillId="3" borderId="28" xfId="0" applyNumberFormat="1" applyFill="1" applyBorder="1" applyAlignment="1">
      <alignment horizontal="right" vertical="center" indent="2"/>
    </xf>
    <xf numFmtId="0" fontId="10" fillId="3" borderId="72" xfId="0" applyFont="1" applyFill="1" applyBorder="1" applyAlignment="1">
      <alignment horizontal="center" vertical="top"/>
    </xf>
    <xf numFmtId="0" fontId="5" fillId="14" borderId="14" xfId="0" applyFont="1" applyFill="1" applyBorder="1" applyAlignment="1">
      <alignment horizontal="left" vertical="center" indent="1"/>
    </xf>
    <xf numFmtId="0" fontId="5" fillId="14" borderId="22" xfId="0" applyFont="1" applyFill="1" applyBorder="1" applyAlignment="1">
      <alignment horizontal="left" vertical="center" indent="1"/>
    </xf>
    <xf numFmtId="0" fontId="1" fillId="2" borderId="89" xfId="0" applyFont="1" applyFill="1" applyBorder="1" applyAlignment="1">
      <alignment horizontal="center" wrapText="1"/>
    </xf>
    <xf numFmtId="0" fontId="2" fillId="2" borderId="94" xfId="0" applyFont="1" applyFill="1" applyBorder="1" applyAlignment="1">
      <alignment horizontal="center" vertical="center" wrapText="1"/>
    </xf>
    <xf numFmtId="0" fontId="2" fillId="2" borderId="95" xfId="0" applyFont="1" applyFill="1" applyBorder="1" applyAlignment="1">
      <alignment horizontal="center" vertical="center" wrapText="1"/>
    </xf>
    <xf numFmtId="4" fontId="4" fillId="0" borderId="98" xfId="0" applyNumberFormat="1" applyFont="1" applyFill="1" applyBorder="1" applyAlignment="1" applyProtection="1">
      <alignment horizontal="right" vertical="center" indent="1"/>
      <protection locked="0"/>
    </xf>
    <xf numFmtId="3" fontId="4" fillId="0" borderId="99" xfId="0" applyNumberFormat="1" applyFont="1" applyFill="1" applyBorder="1" applyAlignment="1" applyProtection="1">
      <alignment horizontal="center" vertical="center"/>
      <protection locked="0"/>
    </xf>
    <xf numFmtId="4" fontId="4" fillId="3" borderId="106" xfId="0" applyNumberFormat="1" applyFont="1" applyFill="1" applyBorder="1" applyAlignment="1">
      <alignment horizontal="right" vertical="center" indent="1"/>
    </xf>
    <xf numFmtId="0" fontId="7" fillId="4" borderId="98" xfId="0" applyFont="1" applyFill="1" applyBorder="1" applyAlignment="1">
      <alignment horizontal="center" vertical="center" wrapText="1"/>
    </xf>
    <xf numFmtId="4" fontId="4" fillId="4" borderId="98" xfId="0" applyNumberFormat="1" applyFont="1" applyFill="1" applyBorder="1" applyAlignment="1">
      <alignment horizontal="center" vertical="center"/>
    </xf>
    <xf numFmtId="0" fontId="2" fillId="2" borderId="9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7" xfId="0" applyFont="1" applyFill="1" applyBorder="1" applyAlignment="1">
      <alignment horizontal="center" vertical="center" wrapText="1"/>
    </xf>
    <xf numFmtId="0" fontId="2" fillId="2" borderId="10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4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1" fillId="2" borderId="115" xfId="0" applyFont="1" applyFill="1" applyBorder="1" applyAlignment="1">
      <alignment horizontal="center" vertical="center"/>
    </xf>
    <xf numFmtId="0" fontId="2" fillId="2" borderId="94" xfId="0" applyFont="1" applyFill="1" applyBorder="1" applyAlignment="1">
      <alignment horizontal="center"/>
    </xf>
    <xf numFmtId="0" fontId="2" fillId="2" borderId="96" xfId="0" applyFont="1" applyFill="1" applyBorder="1" applyAlignment="1">
      <alignment horizontal="center" vertical="top"/>
    </xf>
    <xf numFmtId="0" fontId="2" fillId="2" borderId="118" xfId="0" applyFont="1" applyFill="1" applyBorder="1" applyAlignment="1">
      <alignment horizontal="center" vertical="center"/>
    </xf>
    <xf numFmtId="0" fontId="2" fillId="2" borderId="104" xfId="0" applyFont="1" applyFill="1" applyBorder="1" applyAlignment="1">
      <alignment horizontal="center" vertical="center"/>
    </xf>
    <xf numFmtId="0" fontId="2" fillId="2" borderId="119" xfId="0" applyFont="1" applyFill="1" applyBorder="1" applyAlignment="1">
      <alignment horizontal="center" vertical="center"/>
    </xf>
    <xf numFmtId="4" fontId="4" fillId="0" borderId="98" xfId="0" applyNumberFormat="1" applyFont="1" applyBorder="1" applyAlignment="1" applyProtection="1">
      <alignment horizontal="right" vertical="center" indent="1"/>
      <protection locked="0"/>
    </xf>
    <xf numFmtId="2" fontId="4" fillId="3" borderId="99" xfId="0" applyNumberFormat="1" applyFont="1" applyFill="1" applyBorder="1" applyAlignment="1">
      <alignment horizontal="right" vertical="center"/>
    </xf>
    <xf numFmtId="0" fontId="2" fillId="2" borderId="102" xfId="0" applyFont="1" applyFill="1" applyBorder="1" applyAlignment="1">
      <alignment horizontal="center" vertical="center"/>
    </xf>
    <xf numFmtId="4" fontId="4" fillId="3" borderId="121" xfId="0" applyNumberFormat="1" applyFont="1" applyFill="1" applyBorder="1" applyAlignment="1">
      <alignment horizontal="right" vertical="center" indent="1"/>
    </xf>
    <xf numFmtId="4" fontId="4" fillId="4" borderId="121" xfId="0" applyNumberFormat="1" applyFont="1" applyFill="1" applyBorder="1" applyAlignment="1">
      <alignment horizontal="center" vertical="center"/>
    </xf>
    <xf numFmtId="0" fontId="5" fillId="18" borderId="132" xfId="0" applyFont="1" applyFill="1" applyBorder="1" applyAlignment="1">
      <alignment horizontal="left" vertical="center" wrapText="1" indent="1"/>
    </xf>
    <xf numFmtId="0" fontId="5" fillId="14" borderId="133" xfId="0" applyFont="1" applyFill="1" applyBorder="1" applyAlignment="1">
      <alignment horizontal="left" vertical="center" wrapText="1" indent="1"/>
    </xf>
    <xf numFmtId="0" fontId="5" fillId="18" borderId="133" xfId="0" applyFont="1" applyFill="1" applyBorder="1" applyAlignment="1">
      <alignment horizontal="left" vertical="center" wrapText="1" indent="1"/>
    </xf>
    <xf numFmtId="0" fontId="5" fillId="14" borderId="133" xfId="0" applyFont="1" applyFill="1" applyBorder="1" applyAlignment="1">
      <alignment horizontal="left" vertical="center" indent="1"/>
    </xf>
    <xf numFmtId="49" fontId="5" fillId="14" borderId="133" xfId="0" applyNumberFormat="1" applyFont="1" applyFill="1" applyBorder="1" applyAlignment="1">
      <alignment horizontal="left" vertical="center" wrapText="1" indent="1"/>
    </xf>
    <xf numFmtId="0" fontId="5" fillId="14" borderId="134" xfId="0" applyFont="1" applyFill="1" applyBorder="1" applyAlignment="1">
      <alignment horizontal="left" vertical="center" indent="1"/>
    </xf>
    <xf numFmtId="0" fontId="5" fillId="18" borderId="135" xfId="0" applyFont="1" applyFill="1" applyBorder="1" applyAlignment="1">
      <alignment horizontal="left" vertical="center" wrapText="1" indent="1"/>
    </xf>
    <xf numFmtId="2" fontId="5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vertical="center"/>
    </xf>
    <xf numFmtId="3" fontId="17" fillId="14" borderId="13" xfId="0" applyNumberFormat="1" applyFont="1" applyFill="1" applyBorder="1" applyAlignment="1">
      <alignment horizontal="right" vertical="center" indent="1"/>
    </xf>
    <xf numFmtId="3" fontId="17" fillId="14" borderId="4" xfId="0" applyNumberFormat="1" applyFont="1" applyFill="1" applyBorder="1" applyAlignment="1">
      <alignment horizontal="right" vertical="center" indent="1"/>
    </xf>
    <xf numFmtId="3" fontId="17" fillId="14" borderId="7" xfId="0" applyNumberFormat="1" applyFont="1" applyFill="1" applyBorder="1" applyAlignment="1">
      <alignment horizontal="right" vertical="center" indent="1"/>
    </xf>
    <xf numFmtId="164" fontId="2" fillId="12" borderId="128" xfId="0" applyNumberFormat="1" applyFont="1" applyFill="1" applyBorder="1" applyAlignment="1">
      <alignment horizontal="center"/>
    </xf>
    <xf numFmtId="0" fontId="5" fillId="14" borderId="132" xfId="0" applyFont="1" applyFill="1" applyBorder="1" applyAlignment="1">
      <alignment horizontal="left" vertical="center" indent="1"/>
    </xf>
    <xf numFmtId="164" fontId="17" fillId="14" borderId="105" xfId="0" applyNumberFormat="1" applyFont="1" applyFill="1" applyBorder="1" applyAlignment="1">
      <alignment horizontal="center" vertical="center"/>
    </xf>
    <xf numFmtId="164" fontId="17" fillId="14" borderId="110" xfId="0" applyNumberFormat="1" applyFont="1" applyFill="1" applyBorder="1" applyAlignment="1">
      <alignment horizontal="center" vertical="center"/>
    </xf>
    <xf numFmtId="0" fontId="5" fillId="14" borderId="120" xfId="0" applyFont="1" applyFill="1" applyBorder="1" applyAlignment="1">
      <alignment horizontal="left" vertical="center" indent="1"/>
    </xf>
    <xf numFmtId="0" fontId="5" fillId="14" borderId="100" xfId="0" applyFont="1" applyFill="1" applyBorder="1" applyAlignment="1">
      <alignment horizontal="left" vertical="center" indent="1"/>
    </xf>
    <xf numFmtId="0" fontId="5" fillId="14" borderId="100" xfId="0" applyFont="1" applyFill="1" applyBorder="1" applyAlignment="1">
      <alignment horizontal="left" vertical="center" wrapText="1" indent="1"/>
    </xf>
    <xf numFmtId="0" fontId="5" fillId="14" borderId="92" xfId="0" applyFont="1" applyFill="1" applyBorder="1" applyAlignment="1">
      <alignment horizontal="left" vertical="center" indent="1"/>
    </xf>
    <xf numFmtId="164" fontId="17" fillId="14" borderId="93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7" fillId="12" borderId="109" xfId="0" applyNumberFormat="1" applyFont="1" applyFill="1" applyBorder="1" applyAlignment="1">
      <alignment horizontal="center" vertical="center"/>
    </xf>
    <xf numFmtId="0" fontId="2" fillId="2" borderId="111" xfId="0" applyFont="1" applyFill="1" applyBorder="1"/>
    <xf numFmtId="0" fontId="2" fillId="2" borderId="125" xfId="0" applyFont="1" applyFill="1" applyBorder="1"/>
    <xf numFmtId="0" fontId="2" fillId="18" borderId="142" xfId="0" applyFont="1" applyFill="1" applyBorder="1" applyAlignment="1">
      <alignment horizontal="left" vertical="center" indent="1"/>
    </xf>
    <xf numFmtId="0" fontId="2" fillId="18" borderId="143" xfId="0" applyFont="1" applyFill="1" applyBorder="1" applyAlignment="1">
      <alignment horizontal="center" vertical="center"/>
    </xf>
    <xf numFmtId="0" fontId="2" fillId="18" borderId="13" xfId="0" applyFont="1" applyFill="1" applyBorder="1" applyAlignment="1">
      <alignment horizontal="left" vertical="center" indent="1"/>
    </xf>
    <xf numFmtId="0" fontId="2" fillId="18" borderId="15" xfId="0" applyFont="1" applyFill="1" applyBorder="1" applyAlignment="1">
      <alignment horizontal="center" vertical="center"/>
    </xf>
    <xf numFmtId="0" fontId="2" fillId="18" borderId="27" xfId="0" applyFont="1" applyFill="1" applyBorder="1" applyAlignment="1">
      <alignment horizontal="left" vertical="center" indent="1"/>
    </xf>
    <xf numFmtId="0" fontId="2" fillId="18" borderId="36" xfId="0" applyFont="1" applyFill="1" applyBorder="1" applyAlignment="1">
      <alignment horizontal="center" vertical="center"/>
    </xf>
    <xf numFmtId="0" fontId="2" fillId="18" borderId="144" xfId="0" applyFont="1" applyFill="1" applyBorder="1" applyAlignment="1">
      <alignment horizontal="left" vertical="center" indent="1"/>
    </xf>
    <xf numFmtId="0" fontId="2" fillId="18" borderId="145" xfId="0" applyFont="1" applyFill="1" applyBorder="1" applyAlignment="1">
      <alignment horizontal="center" vertical="center"/>
    </xf>
    <xf numFmtId="0" fontId="2" fillId="18" borderId="98" xfId="0" applyFont="1" applyFill="1" applyBorder="1" applyAlignment="1">
      <alignment horizontal="left" vertical="center" indent="1"/>
    </xf>
    <xf numFmtId="0" fontId="2" fillId="18" borderId="134" xfId="0" applyFont="1" applyFill="1" applyBorder="1" applyAlignment="1">
      <alignment horizontal="center" vertical="center"/>
    </xf>
    <xf numFmtId="0" fontId="2" fillId="18" borderId="98" xfId="0" applyFont="1" applyFill="1" applyBorder="1" applyAlignment="1">
      <alignment horizontal="left" vertical="center" wrapText="1" indent="1"/>
    </xf>
    <xf numFmtId="164" fontId="5" fillId="0" borderId="0" xfId="0" applyNumberFormat="1" applyFont="1" applyAlignment="1">
      <alignment horizontal="center" vertical="center"/>
    </xf>
    <xf numFmtId="0" fontId="1" fillId="2" borderId="9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 indent="1"/>
    </xf>
    <xf numFmtId="164" fontId="5" fillId="14" borderId="81" xfId="0" applyNumberFormat="1" applyFont="1" applyFill="1" applyBorder="1" applyAlignment="1">
      <alignment horizontal="right" vertical="center" indent="2"/>
    </xf>
    <xf numFmtId="164" fontId="5" fillId="14" borderId="75" xfId="0" applyNumberFormat="1" applyFont="1" applyFill="1" applyBorder="1" applyAlignment="1">
      <alignment horizontal="right" vertical="center" indent="2"/>
    </xf>
    <xf numFmtId="164" fontId="5" fillId="14" borderId="78" xfId="0" applyNumberFormat="1" applyFont="1" applyFill="1" applyBorder="1" applyAlignment="1">
      <alignment horizontal="right" vertical="center" indent="2"/>
    </xf>
    <xf numFmtId="164" fontId="5" fillId="14" borderId="79" xfId="0" applyNumberFormat="1" applyFont="1" applyFill="1" applyBorder="1" applyAlignment="1">
      <alignment horizontal="right" vertical="center" indent="2"/>
    </xf>
    <xf numFmtId="164" fontId="5" fillId="14" borderId="74" xfId="0" applyNumberFormat="1" applyFont="1" applyFill="1" applyBorder="1" applyAlignment="1">
      <alignment horizontal="right" vertical="center" indent="2"/>
    </xf>
    <xf numFmtId="164" fontId="5" fillId="14" borderId="77" xfId="0" applyNumberFormat="1" applyFont="1" applyFill="1" applyBorder="1" applyAlignment="1">
      <alignment horizontal="right" vertical="center" indent="2"/>
    </xf>
    <xf numFmtId="164" fontId="5" fillId="14" borderId="82" xfId="0" applyNumberFormat="1" applyFont="1" applyFill="1" applyBorder="1" applyAlignment="1">
      <alignment horizontal="right" vertical="center" indent="2"/>
    </xf>
    <xf numFmtId="164" fontId="17" fillId="14" borderId="83" xfId="0" applyNumberFormat="1" applyFont="1" applyFill="1" applyBorder="1" applyAlignment="1">
      <alignment horizontal="right" vertical="center" indent="2"/>
    </xf>
    <xf numFmtId="164" fontId="17" fillId="14" borderId="77" xfId="0" applyNumberFormat="1" applyFont="1" applyFill="1" applyBorder="1" applyAlignment="1">
      <alignment horizontal="right" vertical="center" indent="2"/>
    </xf>
    <xf numFmtId="164" fontId="17" fillId="14" borderId="75" xfId="0" applyNumberFormat="1" applyFont="1" applyFill="1" applyBorder="1" applyAlignment="1">
      <alignment horizontal="right" vertical="center" indent="2"/>
    </xf>
    <xf numFmtId="164" fontId="5" fillId="14" borderId="84" xfId="0" applyNumberFormat="1" applyFont="1" applyFill="1" applyBorder="1" applyAlignment="1">
      <alignment horizontal="right" vertical="center" indent="2"/>
    </xf>
    <xf numFmtId="164" fontId="5" fillId="2" borderId="76" xfId="0" applyNumberFormat="1" applyFont="1" applyFill="1" applyBorder="1" applyAlignment="1">
      <alignment horizontal="center" vertical="center"/>
    </xf>
    <xf numFmtId="164" fontId="5" fillId="0" borderId="69" xfId="0" applyNumberFormat="1" applyFont="1" applyBorder="1" applyAlignment="1">
      <alignment horizontal="center" vertical="center"/>
    </xf>
    <xf numFmtId="164" fontId="5" fillId="0" borderId="146" xfId="0" applyNumberFormat="1" applyFont="1" applyBorder="1" applyAlignment="1">
      <alignment horizontal="center" vertical="center"/>
    </xf>
    <xf numFmtId="164" fontId="5" fillId="0" borderId="69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center" indent="1"/>
    </xf>
    <xf numFmtId="0" fontId="5" fillId="0" borderId="1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 indent="1"/>
    </xf>
    <xf numFmtId="0" fontId="5" fillId="0" borderId="25" xfId="0" applyFont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left" vertical="center" indent="1"/>
    </xf>
    <xf numFmtId="0" fontId="5" fillId="0" borderId="14" xfId="0" applyFont="1" applyBorder="1" applyAlignment="1">
      <alignment horizontal="center"/>
    </xf>
    <xf numFmtId="164" fontId="5" fillId="2" borderId="80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164" fontId="5" fillId="0" borderId="25" xfId="0" applyNumberFormat="1" applyFont="1" applyBorder="1" applyAlignment="1">
      <alignment horizontal="center" vertical="center"/>
    </xf>
    <xf numFmtId="0" fontId="5" fillId="0" borderId="67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73" xfId="0" applyFont="1" applyBorder="1" applyAlignment="1">
      <alignment horizontal="left" vertical="center" indent="1"/>
    </xf>
    <xf numFmtId="0" fontId="5" fillId="0" borderId="7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0" fontId="11" fillId="2" borderId="68" xfId="0" applyFont="1" applyFill="1" applyBorder="1" applyAlignment="1">
      <alignment horizontal="center" vertical="center" wrapText="1"/>
    </xf>
    <xf numFmtId="49" fontId="4" fillId="2" borderId="27" xfId="0" applyNumberFormat="1" applyFont="1" applyFill="1" applyBorder="1" applyAlignment="1">
      <alignment horizontal="center" vertical="center"/>
    </xf>
    <xf numFmtId="0" fontId="4" fillId="2" borderId="68" xfId="0" applyFont="1" applyFill="1" applyBorder="1" applyAlignment="1">
      <alignment horizontal="center" vertical="center" wrapText="1"/>
    </xf>
    <xf numFmtId="164" fontId="11" fillId="2" borderId="146" xfId="0" applyNumberFormat="1" applyFont="1" applyFill="1" applyBorder="1" applyAlignment="1">
      <alignment horizontal="center" vertical="center" wrapText="1"/>
    </xf>
    <xf numFmtId="164" fontId="4" fillId="2" borderId="30" xfId="0" applyNumberFormat="1" applyFont="1" applyFill="1" applyBorder="1" applyAlignment="1">
      <alignment horizontal="center" vertical="center"/>
    </xf>
    <xf numFmtId="0" fontId="4" fillId="12" borderId="149" xfId="0" applyFont="1" applyFill="1" applyBorder="1" applyAlignment="1">
      <alignment horizontal="center" vertical="center"/>
    </xf>
    <xf numFmtId="0" fontId="4" fillId="12" borderId="121" xfId="0" applyFont="1" applyFill="1" applyBorder="1" applyAlignment="1">
      <alignment horizontal="center" vertical="center"/>
    </xf>
    <xf numFmtId="0" fontId="5" fillId="14" borderId="154" xfId="0" applyFont="1" applyFill="1" applyBorder="1" applyAlignment="1">
      <alignment horizontal="left" vertical="center" indent="1"/>
    </xf>
    <xf numFmtId="0" fontId="5" fillId="0" borderId="0" xfId="0" applyFont="1" applyFill="1" applyBorder="1" applyAlignment="1">
      <alignment horizontal="left" vertical="center" inden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indent="1"/>
    </xf>
    <xf numFmtId="0" fontId="5" fillId="0" borderId="0" xfId="0" applyFont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indent="1"/>
    </xf>
    <xf numFmtId="0" fontId="5" fillId="0" borderId="0" xfId="0" applyFont="1" applyBorder="1" applyAlignment="1">
      <alignment horizontal="left" indent="1"/>
    </xf>
    <xf numFmtId="0" fontId="5" fillId="0" borderId="0" xfId="0" applyFont="1" applyBorder="1" applyAlignment="1">
      <alignment horizontal="center"/>
    </xf>
    <xf numFmtId="0" fontId="5" fillId="14" borderId="138" xfId="0" applyFont="1" applyFill="1" applyBorder="1" applyAlignment="1">
      <alignment horizontal="left" vertical="center" indent="1"/>
    </xf>
    <xf numFmtId="0" fontId="5" fillId="14" borderId="155" xfId="0" applyFont="1" applyFill="1" applyBorder="1" applyAlignment="1">
      <alignment horizontal="left" vertical="center" indent="1"/>
    </xf>
    <xf numFmtId="0" fontId="17" fillId="14" borderId="133" xfId="0" applyFont="1" applyFill="1" applyBorder="1" applyAlignment="1">
      <alignment horizontal="left" vertical="center" indent="1"/>
    </xf>
    <xf numFmtId="0" fontId="17" fillId="14" borderId="138" xfId="0" applyFont="1" applyFill="1" applyBorder="1" applyAlignment="1">
      <alignment horizontal="left" vertical="center" indent="1"/>
    </xf>
    <xf numFmtId="0" fontId="17" fillId="14" borderId="155" xfId="0" applyFont="1" applyFill="1" applyBorder="1" applyAlignment="1">
      <alignment horizontal="left" vertical="center" indent="1"/>
    </xf>
    <xf numFmtId="0" fontId="17" fillId="14" borderId="92" xfId="0" applyFont="1" applyFill="1" applyBorder="1" applyAlignment="1">
      <alignment horizontal="left" vertical="center" indent="1"/>
    </xf>
    <xf numFmtId="0" fontId="17" fillId="14" borderId="120" xfId="0" applyFont="1" applyFill="1" applyBorder="1" applyAlignment="1">
      <alignment horizontal="left" vertical="center" indent="1"/>
    </xf>
    <xf numFmtId="0" fontId="17" fillId="14" borderId="100" xfId="0" applyFont="1" applyFill="1" applyBorder="1" applyAlignment="1">
      <alignment horizontal="left" vertical="center" indent="1"/>
    </xf>
    <xf numFmtId="164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left" vertical="center" indent="1"/>
    </xf>
    <xf numFmtId="0" fontId="17" fillId="14" borderId="111" xfId="0" applyFont="1" applyFill="1" applyBorder="1" applyAlignment="1">
      <alignment horizontal="left" vertical="center" indent="1"/>
    </xf>
    <xf numFmtId="0" fontId="17" fillId="14" borderId="127" xfId="0" applyFont="1" applyFill="1" applyBorder="1" applyAlignment="1">
      <alignment horizontal="left" vertical="center" indent="1"/>
    </xf>
    <xf numFmtId="0" fontId="0" fillId="0" borderId="139" xfId="0" applyBorder="1" applyAlignment="1">
      <alignment horizontal="center"/>
    </xf>
    <xf numFmtId="0" fontId="0" fillId="0" borderId="140" xfId="0" applyBorder="1" applyAlignment="1">
      <alignment horizontal="center"/>
    </xf>
    <xf numFmtId="0" fontId="0" fillId="0" borderId="141" xfId="0" applyBorder="1" applyAlignment="1">
      <alignment horizontal="center"/>
    </xf>
    <xf numFmtId="164" fontId="5" fillId="18" borderId="22" xfId="0" applyNumberFormat="1" applyFont="1" applyFill="1" applyBorder="1" applyAlignment="1">
      <alignment horizontal="right" vertical="center" indent="1"/>
    </xf>
    <xf numFmtId="164" fontId="5" fillId="18" borderId="14" xfId="0" applyNumberFormat="1" applyFont="1" applyFill="1" applyBorder="1" applyAlignment="1">
      <alignment horizontal="right" vertical="center" indent="1"/>
    </xf>
    <xf numFmtId="164" fontId="5" fillId="0" borderId="0" xfId="0" applyNumberFormat="1" applyFont="1"/>
    <xf numFmtId="164" fontId="0" fillId="0" borderId="0" xfId="0" applyNumberFormat="1"/>
    <xf numFmtId="164" fontId="5" fillId="18" borderId="42" xfId="0" applyNumberFormat="1" applyFont="1" applyFill="1" applyBorder="1" applyAlignment="1">
      <alignment horizontal="right" vertical="center" indent="1"/>
    </xf>
    <xf numFmtId="164" fontId="5" fillId="18" borderId="16" xfId="0" applyNumberFormat="1" applyFont="1" applyFill="1" applyBorder="1" applyAlignment="1">
      <alignment horizontal="right" vertical="center" indent="1"/>
    </xf>
    <xf numFmtId="164" fontId="17" fillId="18" borderId="14" xfId="0" applyNumberFormat="1" applyFont="1" applyFill="1" applyBorder="1" applyAlignment="1">
      <alignment horizontal="right" vertical="center" indent="1"/>
    </xf>
    <xf numFmtId="164" fontId="17" fillId="18" borderId="22" xfId="0" applyNumberFormat="1" applyFont="1" applyFill="1" applyBorder="1" applyAlignment="1">
      <alignment horizontal="right" vertical="center" indent="1"/>
    </xf>
    <xf numFmtId="164" fontId="17" fillId="18" borderId="8" xfId="0" applyNumberFormat="1" applyFont="1" applyFill="1" applyBorder="1" applyAlignment="1">
      <alignment horizontal="right" vertical="center" indent="1"/>
    </xf>
    <xf numFmtId="3" fontId="7" fillId="12" borderId="56" xfId="0" applyNumberFormat="1" applyFont="1" applyFill="1" applyBorder="1" applyAlignment="1">
      <alignment horizontal="center" vertical="center"/>
    </xf>
    <xf numFmtId="3" fontId="2" fillId="12" borderId="71" xfId="0" applyNumberFormat="1" applyFont="1" applyFill="1" applyBorder="1" applyAlignment="1">
      <alignment horizontal="center" vertical="top"/>
    </xf>
    <xf numFmtId="4" fontId="4" fillId="4" borderId="121" xfId="0" applyNumberFormat="1" applyFont="1" applyFill="1" applyBorder="1" applyAlignment="1">
      <alignment horizontal="right" vertical="center" indent="1"/>
    </xf>
    <xf numFmtId="4" fontId="4" fillId="5" borderId="28" xfId="0" applyNumberFormat="1" applyFont="1" applyFill="1" applyBorder="1" applyAlignment="1">
      <alignment horizontal="right" vertical="center" indent="1"/>
    </xf>
    <xf numFmtId="4" fontId="4" fillId="6" borderId="28" xfId="0" applyNumberFormat="1" applyFont="1" applyFill="1" applyBorder="1" applyAlignment="1">
      <alignment horizontal="right" vertical="center" indent="1"/>
    </xf>
    <xf numFmtId="0" fontId="5" fillId="0" borderId="157" xfId="0" applyFont="1" applyBorder="1" applyAlignment="1" applyProtection="1">
      <alignment horizontal="left" vertical="center" indent="1"/>
      <protection locked="0"/>
    </xf>
    <xf numFmtId="3" fontId="5" fillId="0" borderId="158" xfId="0" applyNumberFormat="1" applyFont="1" applyBorder="1" applyAlignment="1" applyProtection="1">
      <alignment horizontal="right" vertical="center" indent="1"/>
      <protection locked="0"/>
    </xf>
    <xf numFmtId="0" fontId="5" fillId="0" borderId="122" xfId="0" applyFont="1" applyFill="1" applyBorder="1" applyAlignment="1" applyProtection="1">
      <alignment horizontal="left" vertical="center" indent="1"/>
      <protection locked="0"/>
    </xf>
    <xf numFmtId="3" fontId="17" fillId="0" borderId="142" xfId="0" applyNumberFormat="1" applyFont="1" applyFill="1" applyBorder="1" applyAlignment="1" applyProtection="1">
      <alignment horizontal="right" vertical="center" indent="1"/>
      <protection locked="0"/>
    </xf>
    <xf numFmtId="164" fontId="17" fillId="0" borderId="156" xfId="0" applyNumberFormat="1" applyFont="1" applyFill="1" applyBorder="1" applyAlignment="1" applyProtection="1">
      <alignment horizontal="right" vertical="center" indent="1"/>
      <protection locked="0"/>
    </xf>
    <xf numFmtId="0" fontId="5" fillId="0" borderId="100" xfId="0" applyFont="1" applyFill="1" applyBorder="1" applyAlignment="1" applyProtection="1">
      <alignment horizontal="left" vertical="center" indent="1"/>
      <protection locked="0"/>
    </xf>
    <xf numFmtId="3" fontId="17" fillId="0" borderId="13" xfId="0" applyNumberFormat="1" applyFont="1" applyFill="1" applyBorder="1" applyAlignment="1" applyProtection="1">
      <alignment horizontal="right" vertical="center" indent="1"/>
      <protection locked="0"/>
    </xf>
    <xf numFmtId="164" fontId="17" fillId="0" borderId="14" xfId="0" applyNumberFormat="1" applyFont="1" applyFill="1" applyBorder="1" applyAlignment="1" applyProtection="1">
      <alignment horizontal="right" vertical="center" indent="1"/>
      <protection locked="0"/>
    </xf>
    <xf numFmtId="0" fontId="5" fillId="0" borderId="160" xfId="0" applyFont="1" applyBorder="1" applyAlignment="1" applyProtection="1">
      <alignment horizontal="left" vertical="center" indent="1"/>
      <protection locked="0"/>
    </xf>
    <xf numFmtId="3" fontId="5" fillId="0" borderId="161" xfId="0" applyNumberFormat="1" applyFont="1" applyBorder="1" applyAlignment="1" applyProtection="1">
      <alignment horizontal="right" vertical="center" indent="1"/>
      <protection locked="0"/>
    </xf>
    <xf numFmtId="164" fontId="17" fillId="0" borderId="101" xfId="0" applyNumberFormat="1" applyFont="1" applyFill="1" applyBorder="1" applyAlignment="1" applyProtection="1">
      <alignment horizontal="right" vertical="center" indent="1"/>
      <protection locked="0"/>
    </xf>
    <xf numFmtId="164" fontId="17" fillId="0" borderId="110" xfId="0" applyNumberFormat="1" applyFont="1" applyFill="1" applyBorder="1" applyAlignment="1" applyProtection="1">
      <alignment horizontal="right" vertical="center" indent="1"/>
      <protection locked="0"/>
    </xf>
    <xf numFmtId="164" fontId="5" fillId="19" borderId="148" xfId="0" applyNumberFormat="1" applyFont="1" applyFill="1" applyBorder="1" applyAlignment="1">
      <alignment horizontal="center" vertical="center"/>
    </xf>
    <xf numFmtId="164" fontId="5" fillId="19" borderId="147" xfId="0" applyNumberFormat="1" applyFont="1" applyFill="1" applyBorder="1" applyAlignment="1">
      <alignment horizontal="center" vertical="center"/>
    </xf>
    <xf numFmtId="164" fontId="5" fillId="2" borderId="163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 wrapText="1"/>
    </xf>
    <xf numFmtId="164" fontId="4" fillId="2" borderId="146" xfId="0" applyNumberFormat="1" applyFont="1" applyFill="1" applyBorder="1" applyAlignment="1">
      <alignment horizontal="left" vertical="center"/>
    </xf>
    <xf numFmtId="0" fontId="0" fillId="0" borderId="140" xfId="0" applyBorder="1" applyAlignment="1">
      <alignment horizontal="left"/>
    </xf>
    <xf numFmtId="164" fontId="2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5" fillId="0" borderId="0" xfId="0" applyNumberFormat="1" applyFont="1" applyFill="1" applyBorder="1" applyAlignment="1">
      <alignment horizontal="left" vertical="center" indent="1"/>
    </xf>
    <xf numFmtId="164" fontId="5" fillId="0" borderId="0" xfId="0" applyNumberFormat="1" applyFont="1" applyBorder="1" applyAlignment="1">
      <alignment horizontal="left" vertical="center" indent="1"/>
    </xf>
    <xf numFmtId="0" fontId="5" fillId="0" borderId="16" xfId="0" applyFont="1" applyBorder="1" applyAlignment="1">
      <alignment horizontal="left" vertical="center" indent="1"/>
    </xf>
    <xf numFmtId="0" fontId="5" fillId="0" borderId="16" xfId="0" applyFont="1" applyFill="1" applyBorder="1" applyAlignment="1">
      <alignment horizontal="left" vertical="center" indent="1"/>
    </xf>
    <xf numFmtId="0" fontId="17" fillId="0" borderId="16" xfId="0" applyFont="1" applyBorder="1" applyAlignment="1">
      <alignment horizontal="left" vertical="center" indent="1"/>
    </xf>
    <xf numFmtId="0" fontId="5" fillId="0" borderId="5" xfId="0" applyFont="1" applyBorder="1" applyAlignment="1">
      <alignment horizontal="left" vertical="center" indent="1"/>
    </xf>
    <xf numFmtId="0" fontId="0" fillId="0" borderId="140" xfId="0" applyBorder="1" applyAlignment="1">
      <alignment horizontal="left" indent="1"/>
    </xf>
    <xf numFmtId="164" fontId="5" fillId="0" borderId="0" xfId="0" applyNumberFormat="1" applyFont="1" applyAlignment="1">
      <alignment horizontal="left" vertical="center" indent="1"/>
    </xf>
    <xf numFmtId="0" fontId="1" fillId="12" borderId="103" xfId="0" applyFont="1" applyFill="1" applyBorder="1" applyAlignment="1">
      <alignment horizontal="left" vertical="center" indent="3"/>
    </xf>
    <xf numFmtId="0" fontId="1" fillId="12" borderId="128" xfId="0" applyFont="1" applyFill="1" applyBorder="1" applyAlignment="1">
      <alignment horizontal="left" vertical="center" indent="3"/>
    </xf>
    <xf numFmtId="164" fontId="5" fillId="2" borderId="52" xfId="0" applyNumberFormat="1" applyFont="1" applyFill="1" applyBorder="1" applyAlignment="1">
      <alignment horizontal="left" vertical="center" wrapText="1" indent="1"/>
    </xf>
    <xf numFmtId="0" fontId="5" fillId="2" borderId="7" xfId="0" applyFont="1" applyFill="1" applyBorder="1" applyAlignment="1">
      <alignment horizontal="left" vertical="center" wrapText="1" indent="1"/>
    </xf>
    <xf numFmtId="0" fontId="5" fillId="18" borderId="133" xfId="0" applyFont="1" applyFill="1" applyBorder="1" applyAlignment="1">
      <alignment horizontal="left" vertical="center" indent="1"/>
    </xf>
    <xf numFmtId="49" fontId="4" fillId="2" borderId="28" xfId="0" applyNumberFormat="1" applyFont="1" applyFill="1" applyBorder="1" applyAlignment="1">
      <alignment horizontal="center" vertical="center"/>
    </xf>
    <xf numFmtId="164" fontId="5" fillId="0" borderId="72" xfId="0" applyNumberFormat="1" applyFont="1" applyBorder="1" applyAlignment="1">
      <alignment horizontal="left" vertical="center" indent="1"/>
    </xf>
    <xf numFmtId="0" fontId="2" fillId="2" borderId="14" xfId="0" applyFont="1" applyFill="1" applyBorder="1" applyAlignment="1">
      <alignment horizontal="center" vertical="center"/>
    </xf>
    <xf numFmtId="2" fontId="4" fillId="0" borderId="47" xfId="0" applyNumberFormat="1" applyFont="1" applyFill="1" applyBorder="1" applyAlignment="1" applyProtection="1">
      <alignment horizontal="right" vertical="center"/>
      <protection locked="0"/>
    </xf>
    <xf numFmtId="2" fontId="4" fillId="3" borderId="14" xfId="0" applyNumberFormat="1" applyFont="1" applyFill="1" applyBorder="1" applyAlignment="1" applyProtection="1">
      <alignment horizontal="center" vertical="center"/>
    </xf>
    <xf numFmtId="164" fontId="4" fillId="3" borderId="14" xfId="0" applyNumberFormat="1" applyFont="1" applyFill="1" applyBorder="1" applyAlignment="1">
      <alignment horizontal="center" vertical="center"/>
    </xf>
    <xf numFmtId="3" fontId="7" fillId="12" borderId="7" xfId="0" applyNumberFormat="1" applyFont="1" applyFill="1" applyBorder="1" applyAlignment="1" applyProtection="1">
      <alignment horizontal="center" vertical="center"/>
    </xf>
    <xf numFmtId="164" fontId="7" fillId="18" borderId="8" xfId="0" applyNumberFormat="1" applyFont="1" applyFill="1" applyBorder="1" applyAlignment="1" applyProtection="1">
      <alignment horizontal="center" vertical="center"/>
    </xf>
    <xf numFmtId="164" fontId="7" fillId="12" borderId="18" xfId="0" applyNumberFormat="1" applyFont="1" applyFill="1" applyBorder="1" applyAlignment="1" applyProtection="1">
      <alignment horizontal="center" vertical="center"/>
    </xf>
    <xf numFmtId="164" fontId="7" fillId="12" borderId="93" xfId="0" applyNumberFormat="1" applyFont="1" applyFill="1" applyBorder="1" applyAlignment="1" applyProtection="1">
      <alignment horizontal="center" vertical="center"/>
    </xf>
    <xf numFmtId="3" fontId="2" fillId="12" borderId="52" xfId="0" applyNumberFormat="1" applyFont="1" applyFill="1" applyBorder="1" applyAlignment="1" applyProtection="1">
      <alignment horizontal="center" vertical="top"/>
    </xf>
    <xf numFmtId="164" fontId="2" fillId="18" borderId="53" xfId="0" applyNumberFormat="1" applyFont="1" applyFill="1" applyBorder="1" applyAlignment="1" applyProtection="1">
      <alignment horizontal="center" vertical="top"/>
    </xf>
    <xf numFmtId="164" fontId="2" fillId="12" borderId="30" xfId="0" applyNumberFormat="1" applyFont="1" applyFill="1" applyBorder="1" applyAlignment="1" applyProtection="1">
      <alignment horizontal="center"/>
    </xf>
    <xf numFmtId="164" fontId="2" fillId="18" borderId="71" xfId="0" applyNumberFormat="1" applyFont="1" applyFill="1" applyBorder="1" applyAlignment="1" applyProtection="1">
      <alignment horizontal="center" vertical="top"/>
    </xf>
    <xf numFmtId="164" fontId="2" fillId="12" borderId="128" xfId="0" applyNumberFormat="1" applyFont="1" applyFill="1" applyBorder="1" applyAlignment="1" applyProtection="1">
      <alignment horizontal="center"/>
    </xf>
    <xf numFmtId="0" fontId="5" fillId="14" borderId="132" xfId="0" applyFont="1" applyFill="1" applyBorder="1" applyAlignment="1" applyProtection="1">
      <alignment horizontal="left" vertical="center" indent="1"/>
    </xf>
    <xf numFmtId="3" fontId="5" fillId="14" borderId="42" xfId="0" applyNumberFormat="1" applyFont="1" applyFill="1" applyBorder="1" applyAlignment="1" applyProtection="1">
      <alignment horizontal="right" vertical="center" indent="1"/>
    </xf>
    <xf numFmtId="164" fontId="5" fillId="18" borderId="22" xfId="0" applyNumberFormat="1" applyFont="1" applyFill="1" applyBorder="1" applyAlignment="1" applyProtection="1">
      <alignment horizontal="right" vertical="center" indent="1"/>
    </xf>
    <xf numFmtId="164" fontId="17" fillId="14" borderId="24" xfId="0" applyNumberFormat="1" applyFont="1" applyFill="1" applyBorder="1" applyAlignment="1" applyProtection="1">
      <alignment horizontal="center" vertical="center"/>
    </xf>
    <xf numFmtId="3" fontId="5" fillId="14" borderId="21" xfId="0" applyNumberFormat="1" applyFont="1" applyFill="1" applyBorder="1" applyAlignment="1" applyProtection="1">
      <alignment horizontal="right" vertical="center" indent="1"/>
    </xf>
    <xf numFmtId="164" fontId="5" fillId="18" borderId="42" xfId="0" applyNumberFormat="1" applyFont="1" applyFill="1" applyBorder="1" applyAlignment="1" applyProtection="1">
      <alignment horizontal="right" vertical="center" indent="1"/>
    </xf>
    <xf numFmtId="164" fontId="17" fillId="14" borderId="105" xfId="0" applyNumberFormat="1" applyFont="1" applyFill="1" applyBorder="1" applyAlignment="1" applyProtection="1">
      <alignment horizontal="center" vertical="center"/>
    </xf>
    <xf numFmtId="0" fontId="5" fillId="14" borderId="133" xfId="0" applyFont="1" applyFill="1" applyBorder="1" applyAlignment="1" applyProtection="1">
      <alignment horizontal="left" vertical="center" indent="1"/>
    </xf>
    <xf numFmtId="3" fontId="5" fillId="14" borderId="16" xfId="0" applyNumberFormat="1" applyFont="1" applyFill="1" applyBorder="1" applyAlignment="1" applyProtection="1">
      <alignment horizontal="right" vertical="center" indent="1"/>
    </xf>
    <xf numFmtId="164" fontId="5" fillId="18" borderId="14" xfId="0" applyNumberFormat="1" applyFont="1" applyFill="1" applyBorder="1" applyAlignment="1" applyProtection="1">
      <alignment horizontal="right" vertical="center" indent="1"/>
    </xf>
    <xf numFmtId="164" fontId="17" fillId="14" borderId="6" xfId="0" applyNumberFormat="1" applyFont="1" applyFill="1" applyBorder="1" applyAlignment="1" applyProtection="1">
      <alignment horizontal="center" vertical="center"/>
    </xf>
    <xf numFmtId="3" fontId="5" fillId="14" borderId="13" xfId="0" applyNumberFormat="1" applyFont="1" applyFill="1" applyBorder="1" applyAlignment="1" applyProtection="1">
      <alignment horizontal="right" vertical="center" indent="1"/>
    </xf>
    <xf numFmtId="164" fontId="5" fillId="18" borderId="16" xfId="0" applyNumberFormat="1" applyFont="1" applyFill="1" applyBorder="1" applyAlignment="1" applyProtection="1">
      <alignment horizontal="right" vertical="center" indent="1"/>
    </xf>
    <xf numFmtId="164" fontId="17" fillId="14" borderId="110" xfId="0" applyNumberFormat="1" applyFont="1" applyFill="1" applyBorder="1" applyAlignment="1" applyProtection="1">
      <alignment horizontal="center" vertical="center"/>
    </xf>
    <xf numFmtId="3" fontId="5" fillId="14" borderId="4" xfId="0" applyNumberFormat="1" applyFont="1" applyFill="1" applyBorder="1" applyAlignment="1" applyProtection="1">
      <alignment horizontal="right" vertical="center" indent="1"/>
    </xf>
    <xf numFmtId="164" fontId="5" fillId="14" borderId="5" xfId="0" applyNumberFormat="1" applyFont="1" applyFill="1" applyBorder="1" applyAlignment="1" applyProtection="1">
      <alignment horizontal="right" vertical="center" indent="1"/>
    </xf>
    <xf numFmtId="3" fontId="5" fillId="3" borderId="13" xfId="0" applyNumberFormat="1" applyFont="1" applyFill="1" applyBorder="1" applyAlignment="1" applyProtection="1">
      <alignment horizontal="right" vertical="center" indent="1"/>
    </xf>
    <xf numFmtId="164" fontId="5" fillId="3" borderId="14" xfId="0" applyNumberFormat="1" applyFont="1" applyFill="1" applyBorder="1" applyAlignment="1" applyProtection="1">
      <alignment horizontal="right" vertical="center" indent="1"/>
    </xf>
    <xf numFmtId="164" fontId="17" fillId="3" borderId="6" xfId="0" applyNumberFormat="1" applyFont="1" applyFill="1" applyBorder="1" applyAlignment="1" applyProtection="1">
      <alignment horizontal="center" vertical="center"/>
    </xf>
    <xf numFmtId="0" fontId="5" fillId="14" borderId="120" xfId="0" applyFont="1" applyFill="1" applyBorder="1" applyAlignment="1" applyProtection="1">
      <alignment horizontal="left" vertical="center" indent="1"/>
    </xf>
    <xf numFmtId="0" fontId="5" fillId="14" borderId="100" xfId="0" applyFont="1" applyFill="1" applyBorder="1" applyAlignment="1" applyProtection="1">
      <alignment horizontal="left" vertical="center" indent="1"/>
    </xf>
    <xf numFmtId="164" fontId="5" fillId="18" borderId="8" xfId="0" applyNumberFormat="1" applyFont="1" applyFill="1" applyBorder="1" applyAlignment="1" applyProtection="1">
      <alignment horizontal="right" vertical="center" indent="1"/>
    </xf>
    <xf numFmtId="164" fontId="17" fillId="14" borderId="18" xfId="0" applyNumberFormat="1" applyFont="1" applyFill="1" applyBorder="1" applyAlignment="1" applyProtection="1">
      <alignment horizontal="center" vertical="center"/>
    </xf>
    <xf numFmtId="3" fontId="17" fillId="14" borderId="13" xfId="0" applyNumberFormat="1" applyFont="1" applyFill="1" applyBorder="1" applyAlignment="1" applyProtection="1">
      <alignment horizontal="right" vertical="center" indent="1"/>
    </xf>
    <xf numFmtId="164" fontId="17" fillId="18" borderId="14" xfId="0" applyNumberFormat="1" applyFont="1" applyFill="1" applyBorder="1" applyAlignment="1" applyProtection="1">
      <alignment horizontal="right" vertical="center" indent="1"/>
    </xf>
    <xf numFmtId="3" fontId="18" fillId="14" borderId="4" xfId="0" applyNumberFormat="1" applyFont="1" applyFill="1" applyBorder="1" applyAlignment="1" applyProtection="1">
      <alignment horizontal="right" vertical="center" indent="1"/>
    </xf>
    <xf numFmtId="164" fontId="18" fillId="14" borderId="5" xfId="0" applyNumberFormat="1" applyFont="1" applyFill="1" applyBorder="1" applyAlignment="1" applyProtection="1">
      <alignment horizontal="right" vertical="center" indent="1"/>
    </xf>
    <xf numFmtId="164" fontId="18" fillId="14" borderId="110" xfId="0" applyNumberFormat="1" applyFont="1" applyFill="1" applyBorder="1" applyAlignment="1" applyProtection="1">
      <alignment horizontal="center" vertical="center"/>
    </xf>
    <xf numFmtId="3" fontId="17" fillId="14" borderId="4" xfId="0" applyNumberFormat="1" applyFont="1" applyFill="1" applyBorder="1" applyAlignment="1" applyProtection="1">
      <alignment horizontal="right" vertical="center" indent="1"/>
    </xf>
    <xf numFmtId="164" fontId="18" fillId="14" borderId="6" xfId="0" applyNumberFormat="1" applyFont="1" applyFill="1" applyBorder="1" applyAlignment="1" applyProtection="1">
      <alignment horizontal="center" vertical="center"/>
    </xf>
    <xf numFmtId="164" fontId="17" fillId="18" borderId="22" xfId="0" applyNumberFormat="1" applyFont="1" applyFill="1" applyBorder="1" applyAlignment="1" applyProtection="1">
      <alignment horizontal="right" vertical="center" indent="1"/>
    </xf>
    <xf numFmtId="0" fontId="5" fillId="14" borderId="100" xfId="0" applyFont="1" applyFill="1" applyBorder="1" applyAlignment="1" applyProtection="1">
      <alignment horizontal="left" vertical="center" wrapText="1" indent="1"/>
    </xf>
    <xf numFmtId="164" fontId="17" fillId="14" borderId="5" xfId="0" applyNumberFormat="1" applyFont="1" applyFill="1" applyBorder="1" applyAlignment="1" applyProtection="1">
      <alignment horizontal="right" vertical="center" indent="1"/>
    </xf>
    <xf numFmtId="0" fontId="5" fillId="14" borderId="4" xfId="0" applyFont="1" applyFill="1" applyBorder="1" applyProtection="1"/>
    <xf numFmtId="164" fontId="5" fillId="14" borderId="5" xfId="0" applyNumberFormat="1" applyFont="1" applyFill="1" applyBorder="1" applyProtection="1"/>
    <xf numFmtId="0" fontId="5" fillId="14" borderId="110" xfId="0" applyFont="1" applyFill="1" applyBorder="1" applyAlignment="1" applyProtection="1">
      <alignment horizontal="center" vertical="center"/>
    </xf>
    <xf numFmtId="164" fontId="17" fillId="18" borderId="8" xfId="0" applyNumberFormat="1" applyFont="1" applyFill="1" applyBorder="1" applyAlignment="1" applyProtection="1">
      <alignment horizontal="right" vertical="center" indent="1"/>
    </xf>
    <xf numFmtId="164" fontId="17" fillId="14" borderId="5" xfId="0" applyNumberFormat="1" applyFont="1" applyFill="1" applyBorder="1" applyAlignment="1" applyProtection="1">
      <alignment horizontal="center" vertical="center"/>
    </xf>
    <xf numFmtId="0" fontId="5" fillId="14" borderId="110" xfId="0" applyFont="1" applyFill="1" applyBorder="1" applyProtection="1"/>
    <xf numFmtId="0" fontId="5" fillId="3" borderId="13" xfId="0" applyFont="1" applyFill="1" applyBorder="1" applyAlignment="1" applyProtection="1">
      <alignment horizontal="center" vertical="center"/>
    </xf>
    <xf numFmtId="164" fontId="5" fillId="3" borderId="11" xfId="0" applyNumberFormat="1" applyFont="1" applyFill="1" applyBorder="1" applyAlignment="1" applyProtection="1">
      <alignment horizontal="center" vertical="center"/>
    </xf>
    <xf numFmtId="0" fontId="5" fillId="3" borderId="0" xfId="0" applyFont="1" applyFill="1" applyBorder="1" applyProtection="1"/>
    <xf numFmtId="164" fontId="5" fillId="14" borderId="41" xfId="0" applyNumberFormat="1" applyFont="1" applyFill="1" applyBorder="1" applyAlignment="1" applyProtection="1">
      <alignment horizontal="right" vertical="center" indent="1"/>
    </xf>
    <xf numFmtId="164" fontId="5" fillId="14" borderId="14" xfId="0" applyNumberFormat="1" applyFont="1" applyFill="1" applyBorder="1" applyAlignment="1" applyProtection="1">
      <alignment horizontal="right" vertical="center" indent="1"/>
    </xf>
    <xf numFmtId="3" fontId="5" fillId="14" borderId="7" xfId="0" applyNumberFormat="1" applyFont="1" applyFill="1" applyBorder="1" applyAlignment="1" applyProtection="1">
      <alignment horizontal="right" vertical="center" indent="1"/>
    </xf>
    <xf numFmtId="164" fontId="18" fillId="14" borderId="41" xfId="0" applyNumberFormat="1" applyFont="1" applyFill="1" applyBorder="1" applyAlignment="1" applyProtection="1">
      <alignment horizontal="right" vertical="center" indent="1"/>
    </xf>
    <xf numFmtId="164" fontId="18" fillId="14" borderId="105" xfId="0" applyNumberFormat="1" applyFont="1" applyFill="1" applyBorder="1" applyAlignment="1" applyProtection="1">
      <alignment horizontal="center" vertical="center"/>
    </xf>
    <xf numFmtId="164" fontId="5" fillId="3" borderId="14" xfId="0" applyNumberFormat="1" applyFont="1" applyFill="1" applyBorder="1" applyAlignment="1" applyProtection="1">
      <alignment horizontal="center" vertical="center"/>
    </xf>
    <xf numFmtId="0" fontId="5" fillId="3" borderId="6" xfId="0" applyFont="1" applyFill="1" applyBorder="1" applyProtection="1"/>
    <xf numFmtId="164" fontId="21" fillId="14" borderId="110" xfId="0" applyNumberFormat="1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110" xfId="0" applyFont="1" applyFill="1" applyBorder="1" applyProtection="1"/>
    <xf numFmtId="164" fontId="17" fillId="14" borderId="41" xfId="0" applyNumberFormat="1" applyFont="1" applyFill="1" applyBorder="1" applyAlignment="1" applyProtection="1">
      <alignment horizontal="right" vertical="center" indent="1"/>
    </xf>
    <xf numFmtId="0" fontId="5" fillId="14" borderId="127" xfId="0" applyFont="1" applyFill="1" applyBorder="1" applyAlignment="1" applyProtection="1">
      <alignment horizontal="left" vertical="center" indent="1"/>
    </xf>
    <xf numFmtId="3" fontId="17" fillId="14" borderId="27" xfId="0" applyNumberFormat="1" applyFont="1" applyFill="1" applyBorder="1" applyAlignment="1" applyProtection="1">
      <alignment horizontal="right" vertical="center" indent="1"/>
    </xf>
    <xf numFmtId="164" fontId="17" fillId="18" borderId="28" xfId="0" applyNumberFormat="1" applyFont="1" applyFill="1" applyBorder="1" applyAlignment="1" applyProtection="1">
      <alignment horizontal="right" vertical="center" indent="1"/>
    </xf>
    <xf numFmtId="164" fontId="17" fillId="14" borderId="48" xfId="0" applyNumberFormat="1" applyFont="1" applyFill="1" applyBorder="1" applyAlignment="1" applyProtection="1">
      <alignment horizontal="center" vertical="center"/>
    </xf>
    <xf numFmtId="3" fontId="17" fillId="14" borderId="37" xfId="0" applyNumberFormat="1" applyFont="1" applyFill="1" applyBorder="1" applyAlignment="1" applyProtection="1">
      <alignment horizontal="right" vertical="center" indent="1"/>
    </xf>
    <xf numFmtId="164" fontId="17" fillId="14" borderId="107" xfId="0" applyNumberFormat="1" applyFont="1" applyFill="1" applyBorder="1" applyAlignment="1" applyProtection="1">
      <alignment horizontal="center" vertical="center"/>
    </xf>
    <xf numFmtId="3" fontId="7" fillId="12" borderId="49" xfId="0" applyNumberFormat="1" applyFont="1" applyFill="1" applyBorder="1" applyAlignment="1" applyProtection="1">
      <alignment horizontal="center" vertical="center"/>
    </xf>
    <xf numFmtId="3" fontId="7" fillId="18" borderId="50" xfId="0" applyNumberFormat="1" applyFont="1" applyFill="1" applyBorder="1" applyAlignment="1" applyProtection="1">
      <alignment horizontal="center" vertical="center"/>
    </xf>
    <xf numFmtId="164" fontId="7" fillId="12" borderId="109" xfId="0" applyNumberFormat="1" applyFont="1" applyFill="1" applyBorder="1" applyAlignment="1" applyProtection="1">
      <alignment horizontal="center" vertical="center"/>
    </xf>
    <xf numFmtId="3" fontId="2" fillId="18" borderId="53" xfId="0" applyNumberFormat="1" applyFont="1" applyFill="1" applyBorder="1" applyAlignment="1" applyProtection="1">
      <alignment horizontal="center" vertical="top"/>
    </xf>
    <xf numFmtId="164" fontId="17" fillId="14" borderId="93" xfId="0" applyNumberFormat="1" applyFont="1" applyFill="1" applyBorder="1" applyAlignment="1" applyProtection="1">
      <alignment horizontal="center" vertical="center"/>
    </xf>
    <xf numFmtId="0" fontId="5" fillId="14" borderId="92" xfId="0" applyFont="1" applyFill="1" applyBorder="1" applyAlignment="1" applyProtection="1">
      <alignment horizontal="left" vertical="center" indent="1"/>
    </xf>
    <xf numFmtId="3" fontId="17" fillId="14" borderId="7" xfId="0" applyNumberFormat="1" applyFont="1" applyFill="1" applyBorder="1" applyAlignment="1" applyProtection="1">
      <alignment horizontal="right" vertical="center" indent="1"/>
    </xf>
    <xf numFmtId="165" fontId="5" fillId="0" borderId="68" xfId="0" applyNumberFormat="1" applyFont="1" applyFill="1" applyBorder="1" applyAlignment="1" applyProtection="1">
      <alignment horizontal="right" vertical="center" indent="2"/>
      <protection locked="0"/>
    </xf>
    <xf numFmtId="164" fontId="5" fillId="0" borderId="20" xfId="0" applyNumberFormat="1" applyFont="1" applyFill="1" applyBorder="1" applyAlignment="1" applyProtection="1">
      <alignment horizontal="center" vertical="center"/>
      <protection locked="0"/>
    </xf>
    <xf numFmtId="0" fontId="17" fillId="0" borderId="100" xfId="0" applyFont="1" applyFill="1" applyBorder="1" applyAlignment="1" applyProtection="1">
      <alignment horizontal="left" vertical="center" wrapText="1" indent="1"/>
      <protection locked="0"/>
    </xf>
    <xf numFmtId="165" fontId="5" fillId="0" borderId="147" xfId="0" applyNumberFormat="1" applyFont="1" applyFill="1" applyBorder="1" applyAlignment="1" applyProtection="1">
      <alignment horizontal="right" vertical="center" indent="2"/>
      <protection locked="0"/>
    </xf>
    <xf numFmtId="164" fontId="5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164" xfId="0" applyFont="1" applyFill="1" applyBorder="1" applyAlignment="1" applyProtection="1">
      <alignment horizontal="left" vertical="center" wrapText="1" indent="1"/>
      <protection locked="0"/>
    </xf>
    <xf numFmtId="164" fontId="2" fillId="2" borderId="11" xfId="0" applyNumberFormat="1" applyFont="1" applyFill="1" applyBorder="1" applyAlignment="1">
      <alignment horizontal="center" vertical="center"/>
    </xf>
    <xf numFmtId="4" fontId="4" fillId="0" borderId="102" xfId="0" applyNumberFormat="1" applyFont="1" applyBorder="1" applyAlignment="1" applyProtection="1">
      <alignment horizontal="right" vertical="center" indent="2"/>
      <protection locked="0"/>
    </xf>
    <xf numFmtId="4" fontId="2" fillId="20" borderId="14" xfId="0" applyNumberFormat="1" applyFont="1" applyFill="1" applyBorder="1" applyAlignment="1">
      <alignment horizontal="right" vertical="center"/>
    </xf>
    <xf numFmtId="4" fontId="2" fillId="0" borderId="14" xfId="0" applyNumberFormat="1" applyFont="1" applyBorder="1" applyAlignment="1" applyProtection="1">
      <alignment horizontal="right" vertical="center"/>
      <protection locked="0"/>
    </xf>
    <xf numFmtId="0" fontId="20" fillId="0" borderId="111" xfId="0" applyFont="1" applyFill="1" applyBorder="1" applyAlignment="1" applyProtection="1">
      <alignment horizontal="left" vertical="center" wrapText="1" indent="1"/>
      <protection locked="0"/>
    </xf>
    <xf numFmtId="0" fontId="11" fillId="0" borderId="122" xfId="0" applyFont="1" applyFill="1" applyBorder="1" applyAlignment="1" applyProtection="1">
      <alignment horizontal="left" vertical="center" indent="1"/>
      <protection locked="0"/>
    </xf>
    <xf numFmtId="0" fontId="7" fillId="2" borderId="38" xfId="0" applyFont="1" applyFill="1" applyBorder="1" applyAlignment="1">
      <alignment horizontal="center" vertical="center"/>
    </xf>
    <xf numFmtId="0" fontId="5" fillId="0" borderId="16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164" fontId="2" fillId="2" borderId="97" xfId="0" applyNumberFormat="1" applyFont="1" applyFill="1" applyBorder="1" applyAlignment="1">
      <alignment horizontal="center" vertical="center"/>
    </xf>
    <xf numFmtId="0" fontId="2" fillId="2" borderId="103" xfId="0" applyFont="1" applyFill="1" applyBorder="1"/>
    <xf numFmtId="0" fontId="5" fillId="0" borderId="16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0" fontId="7" fillId="2" borderId="38" xfId="0" applyFont="1" applyFill="1" applyBorder="1" applyAlignment="1">
      <alignment horizontal="center" vertical="center"/>
    </xf>
    <xf numFmtId="0" fontId="5" fillId="0" borderId="122" xfId="0" applyFont="1" applyBorder="1" applyAlignment="1" applyProtection="1">
      <alignment horizontal="left" vertical="center" indent="1"/>
      <protection locked="0"/>
    </xf>
    <xf numFmtId="3" fontId="5" fillId="0" borderId="142" xfId="0" applyNumberFormat="1" applyFont="1" applyBorder="1" applyAlignment="1" applyProtection="1">
      <alignment horizontal="right" vertical="center" indent="1"/>
      <protection locked="0"/>
    </xf>
    <xf numFmtId="164" fontId="5" fillId="0" borderId="156" xfId="0" applyNumberFormat="1" applyFont="1" applyBorder="1" applyAlignment="1" applyProtection="1">
      <alignment horizontal="right" vertical="center" indent="1"/>
      <protection locked="0"/>
    </xf>
    <xf numFmtId="164" fontId="5" fillId="0" borderId="44" xfId="0" applyNumberFormat="1" applyFont="1" applyBorder="1" applyAlignment="1" applyProtection="1">
      <alignment horizontal="center" vertical="center"/>
      <protection locked="0"/>
    </xf>
    <xf numFmtId="3" fontId="5" fillId="0" borderId="57" xfId="0" applyNumberFormat="1" applyFont="1" applyBorder="1" applyAlignment="1" applyProtection="1">
      <alignment horizontal="right" vertical="center" indent="1"/>
      <protection locked="0"/>
    </xf>
    <xf numFmtId="164" fontId="5" fillId="0" borderId="57" xfId="0" applyNumberFormat="1" applyFont="1" applyBorder="1" applyAlignment="1" applyProtection="1">
      <alignment horizontal="right" vertical="center" indent="1"/>
      <protection locked="0"/>
    </xf>
    <xf numFmtId="164" fontId="5" fillId="0" borderId="101" xfId="0" applyNumberFormat="1" applyFont="1" applyBorder="1" applyAlignment="1" applyProtection="1">
      <alignment horizontal="center" vertical="center"/>
      <protection locked="0"/>
    </xf>
    <xf numFmtId="0" fontId="5" fillId="0" borderId="173" xfId="0" applyFont="1" applyBorder="1" applyAlignment="1" applyProtection="1">
      <alignment horizontal="left" vertical="center" indent="1"/>
      <protection locked="0"/>
    </xf>
    <xf numFmtId="0" fontId="5" fillId="0" borderId="100" xfId="0" applyFont="1" applyBorder="1" applyAlignment="1" applyProtection="1">
      <alignment horizontal="left" vertical="center" indent="1"/>
      <protection locked="0"/>
    </xf>
    <xf numFmtId="3" fontId="5" fillId="0" borderId="13" xfId="0" applyNumberFormat="1" applyFont="1" applyBorder="1" applyAlignment="1" applyProtection="1">
      <alignment horizontal="right" vertical="center" indent="1"/>
      <protection locked="0"/>
    </xf>
    <xf numFmtId="164" fontId="5" fillId="0" borderId="14" xfId="0" applyNumberFormat="1" applyFont="1" applyBorder="1" applyAlignment="1" applyProtection="1">
      <alignment horizontal="right" vertical="center" indent="1"/>
      <protection locked="0"/>
    </xf>
    <xf numFmtId="164" fontId="5" fillId="0" borderId="6" xfId="0" applyNumberFormat="1" applyFont="1" applyBorder="1" applyAlignment="1" applyProtection="1">
      <alignment horizontal="center" vertical="center"/>
      <protection locked="0"/>
    </xf>
    <xf numFmtId="3" fontId="5" fillId="0" borderId="16" xfId="0" applyNumberFormat="1" applyFont="1" applyBorder="1" applyAlignment="1" applyProtection="1">
      <alignment horizontal="right" vertical="center" indent="1"/>
      <protection locked="0"/>
    </xf>
    <xf numFmtId="164" fontId="5" fillId="0" borderId="16" xfId="0" applyNumberFormat="1" applyFont="1" applyBorder="1" applyAlignment="1" applyProtection="1">
      <alignment horizontal="right" vertical="center" indent="1"/>
      <protection locked="0"/>
    </xf>
    <xf numFmtId="164" fontId="5" fillId="0" borderId="110" xfId="0" applyNumberFormat="1" applyFont="1" applyBorder="1" applyAlignment="1" applyProtection="1">
      <alignment horizontal="center" vertical="center"/>
      <protection locked="0"/>
    </xf>
    <xf numFmtId="4" fontId="2" fillId="16" borderId="28" xfId="0" applyNumberFormat="1" applyFont="1" applyFill="1" applyBorder="1" applyAlignment="1">
      <alignment horizontal="right" vertical="center"/>
    </xf>
    <xf numFmtId="4" fontId="4" fillId="16" borderId="14" xfId="0" applyNumberFormat="1" applyFont="1" applyFill="1" applyBorder="1" applyAlignment="1">
      <alignment horizontal="right" vertical="center"/>
    </xf>
    <xf numFmtId="0" fontId="5" fillId="14" borderId="0" xfId="0" applyFont="1" applyFill="1" applyBorder="1" applyAlignment="1">
      <alignment horizontal="center" vertical="center"/>
    </xf>
    <xf numFmtId="0" fontId="5" fillId="14" borderId="103" xfId="0" applyFont="1" applyFill="1" applyBorder="1" applyAlignment="1">
      <alignment horizontal="center" vertical="center"/>
    </xf>
    <xf numFmtId="0" fontId="5" fillId="0" borderId="154" xfId="0" applyFont="1" applyBorder="1" applyAlignment="1" applyProtection="1">
      <alignment horizontal="left" vertical="center" indent="1"/>
      <protection locked="0"/>
    </xf>
    <xf numFmtId="0" fontId="5" fillId="0" borderId="133" xfId="0" applyFont="1" applyBorder="1" applyAlignment="1" applyProtection="1">
      <alignment horizontal="left" vertical="center" indent="1"/>
      <protection locked="0"/>
    </xf>
    <xf numFmtId="0" fontId="5" fillId="0" borderId="135" xfId="0" applyFont="1" applyBorder="1" applyAlignment="1" applyProtection="1">
      <alignment horizontal="left" vertical="center" indent="1"/>
      <protection locked="0"/>
    </xf>
    <xf numFmtId="164" fontId="5" fillId="0" borderId="156" xfId="0" applyNumberFormat="1" applyFont="1" applyBorder="1" applyAlignment="1" applyProtection="1">
      <alignment horizontal="center" vertical="center"/>
      <protection locked="0"/>
    </xf>
    <xf numFmtId="164" fontId="5" fillId="0" borderId="143" xfId="0" applyNumberFormat="1" applyFont="1" applyBorder="1" applyAlignment="1" applyProtection="1">
      <alignment horizontal="center" vertical="center"/>
      <protection locked="0"/>
    </xf>
    <xf numFmtId="164" fontId="5" fillId="0" borderId="14" xfId="0" applyNumberFormat="1" applyFont="1" applyBorder="1" applyAlignment="1" applyProtection="1">
      <alignment horizontal="center" vertical="center"/>
      <protection locked="0"/>
    </xf>
    <xf numFmtId="164" fontId="5" fillId="0" borderId="15" xfId="0" applyNumberFormat="1" applyFont="1" applyBorder="1" applyAlignment="1" applyProtection="1">
      <alignment horizontal="center" vertical="center"/>
      <protection locked="0"/>
    </xf>
    <xf numFmtId="3" fontId="5" fillId="0" borderId="27" xfId="0" applyNumberFormat="1" applyFont="1" applyBorder="1" applyAlignment="1" applyProtection="1">
      <alignment horizontal="right" vertical="center" indent="1"/>
      <protection locked="0"/>
    </xf>
    <xf numFmtId="164" fontId="5" fillId="0" borderId="28" xfId="0" applyNumberFormat="1" applyFont="1" applyBorder="1" applyAlignment="1" applyProtection="1">
      <alignment horizontal="center" vertical="center"/>
      <protection locked="0"/>
    </xf>
    <xf numFmtId="164" fontId="5" fillId="0" borderId="36" xfId="0" applyNumberFormat="1" applyFont="1" applyBorder="1" applyAlignment="1" applyProtection="1">
      <alignment horizontal="center" vertical="center"/>
      <protection locked="0"/>
    </xf>
    <xf numFmtId="0" fontId="5" fillId="14" borderId="28" xfId="0" applyFont="1" applyFill="1" applyBorder="1" applyAlignment="1">
      <alignment horizontal="left" vertical="center" indent="1"/>
    </xf>
    <xf numFmtId="1" fontId="2" fillId="3" borderId="14" xfId="0" applyNumberFormat="1" applyFont="1" applyFill="1" applyBorder="1" applyAlignment="1">
      <alignment horizontal="right" vertical="center"/>
    </xf>
    <xf numFmtId="1" fontId="2" fillId="5" borderId="28" xfId="0" applyNumberFormat="1" applyFont="1" applyFill="1" applyBorder="1" applyAlignment="1">
      <alignment horizontal="right" vertical="center"/>
    </xf>
    <xf numFmtId="1" fontId="2" fillId="6" borderId="28" xfId="0" applyNumberFormat="1" applyFont="1" applyFill="1" applyBorder="1" applyAlignment="1">
      <alignment horizontal="right" vertical="center"/>
    </xf>
    <xf numFmtId="1" fontId="2" fillId="22" borderId="14" xfId="0" applyNumberFormat="1" applyFont="1" applyFill="1" applyBorder="1" applyAlignment="1">
      <alignment horizontal="right" vertical="center"/>
    </xf>
    <xf numFmtId="1" fontId="2" fillId="3" borderId="134" xfId="0" applyNumberFormat="1" applyFont="1" applyFill="1" applyBorder="1" applyAlignment="1">
      <alignment horizontal="right" vertical="center"/>
    </xf>
    <xf numFmtId="1" fontId="2" fillId="6" borderId="99" xfId="0" applyNumberFormat="1" applyFont="1" applyFill="1" applyBorder="1" applyAlignment="1">
      <alignment horizontal="right" vertical="center"/>
    </xf>
    <xf numFmtId="1" fontId="2" fillId="22" borderId="134" xfId="0" applyNumberFormat="1" applyFont="1" applyFill="1" applyBorder="1" applyAlignment="1">
      <alignment horizontal="right" vertical="center"/>
    </xf>
    <xf numFmtId="165" fontId="5" fillId="0" borderId="166" xfId="0" applyNumberFormat="1" applyFont="1" applyBorder="1" applyAlignment="1" applyProtection="1">
      <alignment horizontal="right" vertical="center" indent="2"/>
      <protection locked="0"/>
    </xf>
    <xf numFmtId="164" fontId="5" fillId="0" borderId="174" xfId="0" applyNumberFormat="1" applyFont="1" applyFill="1" applyBorder="1" applyAlignment="1" applyProtection="1">
      <alignment horizontal="center" vertical="center"/>
      <protection locked="0"/>
    </xf>
    <xf numFmtId="0" fontId="1" fillId="2" borderId="116" xfId="0" applyFont="1" applyFill="1" applyBorder="1" applyAlignment="1">
      <alignment horizontal="center" vertical="center" wrapText="1"/>
    </xf>
    <xf numFmtId="0" fontId="0" fillId="2" borderId="112" xfId="0" applyFill="1" applyBorder="1" applyAlignment="1">
      <alignment horizontal="center"/>
    </xf>
    <xf numFmtId="0" fontId="0" fillId="2" borderId="113" xfId="0" applyFill="1" applyBorder="1" applyAlignment="1">
      <alignment horizontal="center"/>
    </xf>
    <xf numFmtId="0" fontId="0" fillId="2" borderId="114" xfId="0" applyFill="1" applyBorder="1" applyAlignment="1">
      <alignment horizontal="center"/>
    </xf>
    <xf numFmtId="3" fontId="4" fillId="3" borderId="37" xfId="0" applyNumberFormat="1" applyFont="1" applyFill="1" applyBorder="1" applyAlignment="1">
      <alignment horizontal="center" vertical="center"/>
    </xf>
    <xf numFmtId="3" fontId="4" fillId="3" borderId="107" xfId="0" applyNumberFormat="1" applyFont="1" applyFill="1" applyBorder="1" applyAlignment="1">
      <alignment horizontal="center" vertical="center"/>
    </xf>
    <xf numFmtId="0" fontId="1" fillId="2" borderId="92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93" xfId="0" applyFont="1" applyFill="1" applyBorder="1" applyAlignment="1">
      <alignment horizontal="center" vertical="center"/>
    </xf>
    <xf numFmtId="0" fontId="2" fillId="2" borderId="10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105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93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101" xfId="0" applyFont="1" applyFill="1" applyBorder="1" applyAlignment="1">
      <alignment horizontal="center" vertical="center"/>
    </xf>
    <xf numFmtId="0" fontId="1" fillId="2" borderId="10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09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110" xfId="0" applyFont="1" applyFill="1" applyBorder="1" applyAlignment="1">
      <alignment horizontal="center" vertical="center"/>
    </xf>
    <xf numFmtId="0" fontId="6" fillId="2" borderId="92" xfId="0" applyFont="1" applyFill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0" fontId="8" fillId="7" borderId="17" xfId="0" applyFont="1" applyFill="1" applyBorder="1" applyAlignment="1">
      <alignment horizontal="center" vertical="center" wrapText="1"/>
    </xf>
    <xf numFmtId="0" fontId="8" fillId="7" borderId="93" xfId="0" applyFont="1" applyFill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center" vertical="center" wrapText="1"/>
    </xf>
    <xf numFmtId="0" fontId="8" fillId="7" borderId="103" xfId="0" applyFont="1" applyFill="1" applyBorder="1" applyAlignment="1">
      <alignment horizontal="center" vertical="center" wrapText="1"/>
    </xf>
    <xf numFmtId="0" fontId="8" fillId="7" borderId="29" xfId="0" applyFont="1" applyFill="1" applyBorder="1" applyAlignment="1">
      <alignment horizontal="center" vertical="center" wrapText="1"/>
    </xf>
    <xf numFmtId="0" fontId="8" fillId="7" borderId="128" xfId="0" applyFont="1" applyFill="1" applyBorder="1" applyAlignment="1">
      <alignment horizontal="center" vertical="center" wrapText="1"/>
    </xf>
    <xf numFmtId="0" fontId="6" fillId="2" borderId="10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7" fillId="2" borderId="144" xfId="0" applyNumberFormat="1" applyFont="1" applyFill="1" applyBorder="1" applyAlignment="1">
      <alignment horizontal="center" vertical="center" wrapText="1"/>
    </xf>
    <xf numFmtId="0" fontId="4" fillId="2" borderId="156" xfId="0" applyNumberFormat="1" applyFont="1" applyFill="1" applyBorder="1" applyAlignment="1">
      <alignment horizontal="center" vertical="center" wrapText="1"/>
    </xf>
    <xf numFmtId="4" fontId="7" fillId="11" borderId="156" xfId="0" applyNumberFormat="1" applyFont="1" applyFill="1" applyBorder="1" applyAlignment="1">
      <alignment horizontal="center" vertical="center" wrapText="1"/>
    </xf>
    <xf numFmtId="4" fontId="7" fillId="11" borderId="145" xfId="0" applyNumberFormat="1" applyFont="1" applyFill="1" applyBorder="1" applyAlignment="1">
      <alignment horizontal="center" vertical="center" wrapText="1"/>
    </xf>
    <xf numFmtId="4" fontId="4" fillId="11" borderId="37" xfId="0" applyNumberFormat="1" applyFont="1" applyFill="1" applyBorder="1" applyAlignment="1">
      <alignment horizontal="center" vertical="center"/>
    </xf>
    <xf numFmtId="4" fontId="4" fillId="11" borderId="35" xfId="0" applyNumberFormat="1" applyFont="1" applyFill="1" applyBorder="1" applyAlignment="1">
      <alignment horizontal="center" vertical="center"/>
    </xf>
    <xf numFmtId="4" fontId="4" fillId="13" borderId="47" xfId="0" applyNumberFormat="1" applyFont="1" applyFill="1" applyBorder="1" applyAlignment="1">
      <alignment horizontal="center" vertical="center"/>
    </xf>
    <xf numFmtId="4" fontId="4" fillId="13" borderId="34" xfId="0" applyNumberFormat="1" applyFont="1" applyFill="1" applyBorder="1" applyAlignment="1">
      <alignment horizontal="center" vertical="center"/>
    </xf>
    <xf numFmtId="4" fontId="4" fillId="13" borderId="107" xfId="0" applyNumberFormat="1" applyFont="1" applyFill="1" applyBorder="1" applyAlignment="1">
      <alignment horizontal="center" vertical="center"/>
    </xf>
    <xf numFmtId="0" fontId="5" fillId="3" borderId="55" xfId="0" applyFont="1" applyFill="1" applyBorder="1" applyAlignment="1">
      <alignment horizontal="center" vertical="center"/>
    </xf>
    <xf numFmtId="0" fontId="5" fillId="3" borderId="56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7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3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5" fillId="3" borderId="95" xfId="0" applyFont="1" applyFill="1" applyBorder="1" applyAlignment="1">
      <alignment horizontal="center" vertical="center"/>
    </xf>
    <xf numFmtId="0" fontId="5" fillId="3" borderId="126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101" xfId="0" applyFont="1" applyFill="1" applyBorder="1" applyAlignment="1">
      <alignment horizontal="center" vertical="center"/>
    </xf>
    <xf numFmtId="49" fontId="6" fillId="2" borderId="17" xfId="0" applyNumberFormat="1" applyFont="1" applyFill="1" applyBorder="1" applyAlignment="1">
      <alignment horizontal="center" vertical="center" wrapText="1"/>
    </xf>
    <xf numFmtId="49" fontId="6" fillId="2" borderId="38" xfId="0" applyNumberFormat="1" applyFont="1" applyFill="1" applyBorder="1" applyAlignment="1">
      <alignment horizontal="center" vertical="center" wrapText="1"/>
    </xf>
    <xf numFmtId="49" fontId="6" fillId="2" borderId="18" xfId="0" applyNumberFormat="1" applyFont="1" applyFill="1" applyBorder="1" applyAlignment="1">
      <alignment horizontal="center" vertical="center" wrapText="1"/>
    </xf>
    <xf numFmtId="49" fontId="6" fillId="2" borderId="19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49" fontId="6" fillId="2" borderId="20" xfId="0" applyNumberFormat="1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" fillId="2" borderId="122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49" fontId="2" fillId="2" borderId="23" xfId="0" applyNumberFormat="1" applyFont="1" applyFill="1" applyBorder="1" applyAlignment="1">
      <alignment horizontal="center" vertical="center" wrapText="1"/>
    </xf>
    <xf numFmtId="49" fontId="2" fillId="2" borderId="41" xfId="0" applyNumberFormat="1" applyFont="1" applyFill="1" applyBorder="1" applyAlignment="1">
      <alignment horizontal="center" vertical="center" wrapText="1"/>
    </xf>
    <xf numFmtId="49" fontId="2" fillId="2" borderId="24" xfId="0" applyNumberFormat="1" applyFont="1" applyFill="1" applyBorder="1" applyAlignment="1">
      <alignment horizontal="center" vertical="center" wrapText="1"/>
    </xf>
    <xf numFmtId="0" fontId="8" fillId="7" borderId="39" xfId="0" applyFont="1" applyFill="1" applyBorder="1" applyAlignment="1">
      <alignment horizontal="center" vertical="center" wrapText="1"/>
    </xf>
    <xf numFmtId="0" fontId="8" fillId="7" borderId="40" xfId="0" applyFont="1" applyFill="1" applyBorder="1" applyAlignment="1">
      <alignment horizontal="center" vertical="center" wrapText="1"/>
    </xf>
    <xf numFmtId="0" fontId="8" fillId="7" borderId="71" xfId="0" applyFont="1" applyFill="1" applyBorder="1" applyAlignment="1">
      <alignment horizontal="center" vertical="center" wrapText="1"/>
    </xf>
    <xf numFmtId="3" fontId="4" fillId="9" borderId="47" xfId="0" applyNumberFormat="1" applyFont="1" applyFill="1" applyBorder="1" applyAlignment="1">
      <alignment horizontal="center" vertical="center"/>
    </xf>
    <xf numFmtId="3" fontId="4" fillId="9" borderId="34" xfId="0" applyNumberFormat="1" applyFont="1" applyFill="1" applyBorder="1" applyAlignment="1">
      <alignment horizontal="center" vertical="center"/>
    </xf>
    <xf numFmtId="3" fontId="4" fillId="9" borderId="35" xfId="0" applyNumberFormat="1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3" fontId="4" fillId="10" borderId="47" xfId="0" applyNumberFormat="1" applyFont="1" applyFill="1" applyBorder="1" applyAlignment="1">
      <alignment horizontal="center" vertical="center"/>
    </xf>
    <xf numFmtId="3" fontId="4" fillId="10" borderId="34" xfId="0" applyNumberFormat="1" applyFont="1" applyFill="1" applyBorder="1" applyAlignment="1">
      <alignment horizontal="center" vertical="center"/>
    </xf>
    <xf numFmtId="3" fontId="4" fillId="10" borderId="48" xfId="0" applyNumberFormat="1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6" fillId="2" borderId="93" xfId="0" applyFont="1" applyFill="1" applyBorder="1" applyAlignment="1">
      <alignment horizontal="center" vertical="center" wrapText="1"/>
    </xf>
    <xf numFmtId="0" fontId="6" fillId="2" borderId="103" xfId="0" applyFont="1" applyFill="1" applyBorder="1" applyAlignment="1">
      <alignment horizontal="center" vertical="center" wrapText="1"/>
    </xf>
    <xf numFmtId="0" fontId="1" fillId="2" borderId="116" xfId="0" applyFont="1" applyFill="1" applyBorder="1" applyAlignment="1">
      <alignment horizontal="center" vertical="center"/>
    </xf>
    <xf numFmtId="0" fontId="1" fillId="2" borderId="117" xfId="0" applyFont="1" applyFill="1" applyBorder="1" applyAlignment="1">
      <alignment horizontal="center" vertical="center"/>
    </xf>
    <xf numFmtId="0" fontId="0" fillId="2" borderId="129" xfId="0" applyFill="1" applyBorder="1" applyAlignment="1">
      <alignment horizontal="center" vertical="center"/>
    </xf>
    <xf numFmtId="0" fontId="0" fillId="2" borderId="130" xfId="0" applyFill="1" applyBorder="1" applyAlignment="1">
      <alignment horizontal="center" vertical="center"/>
    </xf>
    <xf numFmtId="0" fontId="0" fillId="2" borderId="131" xfId="0" applyFill="1" applyBorder="1" applyAlignment="1">
      <alignment horizontal="center" vertical="center"/>
    </xf>
    <xf numFmtId="0" fontId="0" fillId="0" borderId="123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124" xfId="0" applyBorder="1" applyAlignment="1">
      <alignment horizontal="center" vertical="center"/>
    </xf>
    <xf numFmtId="0" fontId="13" fillId="3" borderId="22" xfId="0" applyFont="1" applyFill="1" applyBorder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13" fillId="3" borderId="28" xfId="0" applyFont="1" applyFill="1" applyBorder="1" applyAlignment="1">
      <alignment horizontal="center"/>
    </xf>
    <xf numFmtId="4" fontId="5" fillId="3" borderId="19" xfId="0" applyNumberFormat="1" applyFont="1" applyFill="1" applyBorder="1" applyAlignment="1">
      <alignment horizontal="right" vertical="center" indent="2"/>
    </xf>
    <xf numFmtId="4" fontId="5" fillId="3" borderId="0" xfId="0" applyNumberFormat="1" applyFont="1" applyFill="1" applyBorder="1" applyAlignment="1">
      <alignment horizontal="right" vertical="center" indent="2"/>
    </xf>
    <xf numFmtId="4" fontId="5" fillId="3" borderId="103" xfId="0" applyNumberFormat="1" applyFont="1" applyFill="1" applyBorder="1" applyAlignment="1">
      <alignment horizontal="right" vertical="center" indent="2"/>
    </xf>
    <xf numFmtId="4" fontId="5" fillId="3" borderId="29" xfId="0" applyNumberFormat="1" applyFont="1" applyFill="1" applyBorder="1" applyAlignment="1">
      <alignment horizontal="right" vertical="center" indent="2"/>
    </xf>
    <xf numFmtId="4" fontId="5" fillId="3" borderId="73" xfId="0" applyNumberFormat="1" applyFont="1" applyFill="1" applyBorder="1" applyAlignment="1">
      <alignment horizontal="right" vertical="center" indent="2"/>
    </xf>
    <xf numFmtId="4" fontId="5" fillId="3" borderId="128" xfId="0" applyNumberFormat="1" applyFont="1" applyFill="1" applyBorder="1" applyAlignment="1">
      <alignment horizontal="right" vertical="center" indent="2"/>
    </xf>
    <xf numFmtId="4" fontId="0" fillId="3" borderId="22" xfId="0" applyNumberFormat="1" applyFill="1" applyBorder="1" applyAlignment="1">
      <alignment horizontal="right" vertical="center" indent="2"/>
    </xf>
    <xf numFmtId="4" fontId="0" fillId="3" borderId="14" xfId="0" applyNumberFormat="1" applyFill="1" applyBorder="1" applyAlignment="1">
      <alignment horizontal="right" vertical="center" indent="2"/>
    </xf>
    <xf numFmtId="4" fontId="0" fillId="3" borderId="28" xfId="0" applyNumberFormat="1" applyFill="1" applyBorder="1" applyAlignment="1">
      <alignment horizontal="right" vertical="center" indent="2"/>
    </xf>
    <xf numFmtId="0" fontId="10" fillId="3" borderId="125" xfId="0" applyFont="1" applyFill="1" applyBorder="1" applyAlignment="1">
      <alignment horizontal="center" vertical="top"/>
    </xf>
    <xf numFmtId="0" fontId="10" fillId="3" borderId="73" xfId="0" applyFont="1" applyFill="1" applyBorder="1" applyAlignment="1">
      <alignment horizontal="center" vertical="top"/>
    </xf>
    <xf numFmtId="0" fontId="10" fillId="3" borderId="30" xfId="0" applyFont="1" applyFill="1" applyBorder="1" applyAlignment="1">
      <alignment horizontal="center" vertical="top"/>
    </xf>
    <xf numFmtId="0" fontId="10" fillId="3" borderId="120" xfId="0" applyFont="1" applyFill="1" applyBorder="1" applyAlignment="1">
      <alignment horizontal="right" indent="3"/>
    </xf>
    <xf numFmtId="0" fontId="10" fillId="3" borderId="42" xfId="0" applyFont="1" applyFill="1" applyBorder="1" applyAlignment="1">
      <alignment horizontal="right" indent="3"/>
    </xf>
    <xf numFmtId="0" fontId="10" fillId="3" borderId="100" xfId="0" applyFont="1" applyFill="1" applyBorder="1" applyAlignment="1">
      <alignment horizontal="right" indent="3"/>
    </xf>
    <xf numFmtId="0" fontId="10" fillId="3" borderId="16" xfId="0" applyFont="1" applyFill="1" applyBorder="1" applyAlignment="1">
      <alignment horizontal="right" indent="3"/>
    </xf>
    <xf numFmtId="0" fontId="10" fillId="3" borderId="127" xfId="0" applyFont="1" applyFill="1" applyBorder="1" applyAlignment="1">
      <alignment horizontal="right" indent="3"/>
    </xf>
    <xf numFmtId="0" fontId="10" fillId="3" borderId="35" xfId="0" applyFont="1" applyFill="1" applyBorder="1" applyAlignment="1">
      <alignment horizontal="right" indent="3"/>
    </xf>
    <xf numFmtId="0" fontId="5" fillId="3" borderId="5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56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73" xfId="0" applyFont="1" applyFill="1" applyBorder="1" applyAlignment="1">
      <alignment horizontal="center" vertical="center" wrapText="1"/>
    </xf>
    <xf numFmtId="0" fontId="5" fillId="3" borderId="71" xfId="0" applyFont="1" applyFill="1" applyBorder="1" applyAlignment="1">
      <alignment horizontal="center" vertical="center" wrapText="1"/>
    </xf>
    <xf numFmtId="0" fontId="11" fillId="3" borderId="108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0" fillId="3" borderId="53" xfId="0" applyFill="1" applyBorder="1" applyAlignment="1">
      <alignment horizontal="center" vertical="center"/>
    </xf>
    <xf numFmtId="0" fontId="4" fillId="0" borderId="37" xfId="0" applyFont="1" applyBorder="1" applyAlignment="1" applyProtection="1">
      <alignment horizontal="left" vertical="center" indent="1"/>
      <protection locked="0"/>
    </xf>
    <xf numFmtId="0" fontId="4" fillId="0" borderId="34" xfId="0" applyFont="1" applyBorder="1" applyAlignment="1" applyProtection="1">
      <alignment horizontal="left" vertical="center" indent="1"/>
      <protection locked="0"/>
    </xf>
    <xf numFmtId="0" fontId="2" fillId="2" borderId="58" xfId="0" applyFont="1" applyFill="1" applyBorder="1" applyAlignment="1">
      <alignment horizontal="center"/>
    </xf>
    <xf numFmtId="0" fontId="2" fillId="2" borderId="59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56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top"/>
    </xf>
    <xf numFmtId="0" fontId="2" fillId="2" borderId="42" xfId="0" applyFont="1" applyFill="1" applyBorder="1" applyAlignment="1">
      <alignment horizontal="center" vertical="top"/>
    </xf>
    <xf numFmtId="0" fontId="2" fillId="2" borderId="67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10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2" fontId="4" fillId="0" borderId="47" xfId="0" applyNumberFormat="1" applyFont="1" applyBorder="1" applyAlignment="1" applyProtection="1">
      <alignment horizontal="center" vertical="center"/>
      <protection locked="0"/>
    </xf>
    <xf numFmtId="2" fontId="4" fillId="0" borderId="35" xfId="0" applyNumberFormat="1" applyFont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4" fillId="2" borderId="11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2" fillId="2" borderId="120" xfId="0" applyFont="1" applyFill="1" applyBorder="1" applyAlignment="1">
      <alignment horizontal="center" vertical="top"/>
    </xf>
    <xf numFmtId="0" fontId="2" fillId="2" borderId="24" xfId="0" applyFont="1" applyFill="1" applyBorder="1" applyAlignment="1">
      <alignment horizontal="center" vertical="top"/>
    </xf>
    <xf numFmtId="0" fontId="2" fillId="2" borderId="61" xfId="0" applyFont="1" applyFill="1" applyBorder="1" applyAlignment="1">
      <alignment horizontal="center" vertical="top"/>
    </xf>
    <xf numFmtId="0" fontId="2" fillId="2" borderId="62" xfId="0" applyFont="1" applyFill="1" applyBorder="1" applyAlignment="1">
      <alignment horizontal="center" vertical="top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9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top"/>
    </xf>
    <xf numFmtId="0" fontId="2" fillId="2" borderId="40" xfId="0" applyFont="1" applyFill="1" applyBorder="1" applyAlignment="1">
      <alignment horizontal="center" vertical="top"/>
    </xf>
    <xf numFmtId="0" fontId="2" fillId="2" borderId="103" xfId="0" applyFont="1" applyFill="1" applyBorder="1" applyAlignment="1">
      <alignment horizontal="center" vertical="top"/>
    </xf>
    <xf numFmtId="0" fontId="2" fillId="2" borderId="41" xfId="0" applyFont="1" applyFill="1" applyBorder="1" applyAlignment="1">
      <alignment horizontal="center"/>
    </xf>
    <xf numFmtId="0" fontId="2" fillId="2" borderId="105" xfId="0" applyFont="1" applyFill="1" applyBorder="1" applyAlignment="1">
      <alignment horizontal="center"/>
    </xf>
    <xf numFmtId="2" fontId="4" fillId="3" borderId="47" xfId="0" applyNumberFormat="1" applyFont="1" applyFill="1" applyBorder="1" applyAlignment="1">
      <alignment horizontal="center" vertical="center"/>
    </xf>
    <xf numFmtId="2" fontId="4" fillId="3" borderId="35" xfId="0" applyNumberFormat="1" applyFont="1" applyFill="1" applyBorder="1" applyAlignment="1">
      <alignment horizontal="center" vertical="center"/>
    </xf>
    <xf numFmtId="4" fontId="4" fillId="3" borderId="47" xfId="0" applyNumberFormat="1" applyFont="1" applyFill="1" applyBorder="1" applyAlignment="1">
      <alignment horizontal="center" vertical="center"/>
    </xf>
    <xf numFmtId="4" fontId="4" fillId="3" borderId="34" xfId="0" applyNumberFormat="1" applyFont="1" applyFill="1" applyBorder="1" applyAlignment="1">
      <alignment horizontal="center" vertical="center"/>
    </xf>
    <xf numFmtId="4" fontId="4" fillId="3" borderId="107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top"/>
    </xf>
    <xf numFmtId="4" fontId="4" fillId="0" borderId="47" xfId="0" applyNumberFormat="1" applyFont="1" applyBorder="1" applyAlignment="1" applyProtection="1">
      <alignment horizontal="center" vertical="center"/>
      <protection locked="0"/>
    </xf>
    <xf numFmtId="4" fontId="4" fillId="0" borderId="34" xfId="0" applyNumberFormat="1" applyFont="1" applyBorder="1" applyAlignment="1" applyProtection="1">
      <alignment horizontal="center" vertical="center"/>
      <protection locked="0"/>
    </xf>
    <xf numFmtId="4" fontId="4" fillId="0" borderId="35" xfId="0" applyNumberFormat="1" applyFont="1" applyBorder="1" applyAlignment="1" applyProtection="1">
      <alignment horizontal="center" vertical="center"/>
      <protection locked="0"/>
    </xf>
    <xf numFmtId="0" fontId="5" fillId="14" borderId="1" xfId="0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5" fillId="14" borderId="109" xfId="0" applyFont="1" applyFill="1" applyBorder="1" applyAlignment="1">
      <alignment horizontal="center" vertical="center"/>
    </xf>
    <xf numFmtId="0" fontId="5" fillId="12" borderId="112" xfId="0" applyFont="1" applyFill="1" applyBorder="1" applyAlignment="1">
      <alignment horizontal="center" wrapText="1"/>
    </xf>
    <xf numFmtId="0" fontId="5" fillId="12" borderId="113" xfId="0" applyFont="1" applyFill="1" applyBorder="1" applyAlignment="1">
      <alignment horizontal="center" wrapText="1"/>
    </xf>
    <xf numFmtId="0" fontId="5" fillId="12" borderId="114" xfId="0" applyFont="1" applyFill="1" applyBorder="1" applyAlignment="1">
      <alignment horizontal="center" wrapText="1"/>
    </xf>
    <xf numFmtId="0" fontId="5" fillId="14" borderId="19" xfId="0" applyFont="1" applyFill="1" applyBorder="1" applyAlignment="1">
      <alignment horizontal="left" vertical="center" indent="1"/>
    </xf>
    <xf numFmtId="0" fontId="5" fillId="14" borderId="0" xfId="0" applyFont="1" applyFill="1" applyBorder="1" applyAlignment="1">
      <alignment horizontal="left" vertical="center" indent="1"/>
    </xf>
    <xf numFmtId="0" fontId="5" fillId="14" borderId="103" xfId="0" applyFont="1" applyFill="1" applyBorder="1" applyAlignment="1">
      <alignment horizontal="left" vertical="center" indent="1"/>
    </xf>
    <xf numFmtId="0" fontId="5" fillId="14" borderId="17" xfId="0" applyFont="1" applyFill="1" applyBorder="1" applyAlignment="1">
      <alignment horizontal="left" vertical="center" indent="1"/>
    </xf>
    <xf numFmtId="0" fontId="5" fillId="14" borderId="38" xfId="0" applyFont="1" applyFill="1" applyBorder="1" applyAlignment="1">
      <alignment horizontal="left" vertical="center" indent="1"/>
    </xf>
    <xf numFmtId="0" fontId="5" fillId="14" borderId="93" xfId="0" applyFont="1" applyFill="1" applyBorder="1" applyAlignment="1">
      <alignment horizontal="left" vertical="center" indent="1"/>
    </xf>
    <xf numFmtId="0" fontId="5" fillId="14" borderId="23" xfId="0" applyFont="1" applyFill="1" applyBorder="1" applyAlignment="1">
      <alignment horizontal="left" vertical="center" indent="1"/>
    </xf>
    <xf numFmtId="0" fontId="5" fillId="14" borderId="41" xfId="0" applyFont="1" applyFill="1" applyBorder="1" applyAlignment="1">
      <alignment horizontal="left" vertical="center" indent="1"/>
    </xf>
    <xf numFmtId="0" fontId="5" fillId="14" borderId="105" xfId="0" applyFont="1" applyFill="1" applyBorder="1" applyAlignment="1">
      <alignment horizontal="left" vertical="center" indent="1"/>
    </xf>
    <xf numFmtId="0" fontId="5" fillId="14" borderId="14" xfId="0" applyFont="1" applyFill="1" applyBorder="1" applyAlignment="1">
      <alignment horizontal="left" vertical="center" indent="1"/>
    </xf>
    <xf numFmtId="0" fontId="5" fillId="14" borderId="134" xfId="0" applyFont="1" applyFill="1" applyBorder="1" applyAlignment="1">
      <alignment horizontal="left" vertical="center" indent="1"/>
    </xf>
    <xf numFmtId="0" fontId="5" fillId="14" borderId="17" xfId="0" applyFont="1" applyFill="1" applyBorder="1" applyAlignment="1">
      <alignment horizontal="center" vertical="center"/>
    </xf>
    <xf numFmtId="0" fontId="5" fillId="14" borderId="38" xfId="0" applyFont="1" applyFill="1" applyBorder="1" applyAlignment="1">
      <alignment horizontal="center" vertical="center"/>
    </xf>
    <xf numFmtId="0" fontId="5" fillId="14" borderId="93" xfId="0" applyFont="1" applyFill="1" applyBorder="1" applyAlignment="1">
      <alignment horizontal="center" vertical="center"/>
    </xf>
    <xf numFmtId="0" fontId="5" fillId="14" borderId="19" xfId="0" applyFont="1" applyFill="1" applyBorder="1" applyAlignment="1">
      <alignment horizontal="center" vertical="center"/>
    </xf>
    <xf numFmtId="0" fontId="5" fillId="14" borderId="0" xfId="0" applyFont="1" applyFill="1" applyBorder="1" applyAlignment="1">
      <alignment horizontal="center" vertical="center"/>
    </xf>
    <xf numFmtId="0" fontId="5" fillId="14" borderId="103" xfId="0" applyFont="1" applyFill="1" applyBorder="1" applyAlignment="1">
      <alignment horizontal="center" vertical="center"/>
    </xf>
    <xf numFmtId="0" fontId="5" fillId="14" borderId="23" xfId="0" applyFont="1" applyFill="1" applyBorder="1" applyAlignment="1">
      <alignment horizontal="center" vertical="center"/>
    </xf>
    <xf numFmtId="0" fontId="5" fillId="14" borderId="41" xfId="0" applyFont="1" applyFill="1" applyBorder="1" applyAlignment="1">
      <alignment horizontal="center" vertical="center"/>
    </xf>
    <xf numFmtId="0" fontId="5" fillId="14" borderId="105" xfId="0" applyFont="1" applyFill="1" applyBorder="1" applyAlignment="1">
      <alignment horizontal="center" vertical="center"/>
    </xf>
    <xf numFmtId="0" fontId="5" fillId="14" borderId="8" xfId="0" applyFont="1" applyFill="1" applyBorder="1" applyAlignment="1">
      <alignment horizontal="left" vertical="center" indent="1"/>
    </xf>
    <xf numFmtId="0" fontId="5" fillId="14" borderId="118" xfId="0" applyFont="1" applyFill="1" applyBorder="1" applyAlignment="1">
      <alignment horizontal="left" vertical="center" indent="1"/>
    </xf>
    <xf numFmtId="0" fontId="5" fillId="14" borderId="22" xfId="0" applyFont="1" applyFill="1" applyBorder="1" applyAlignment="1">
      <alignment horizontal="left" vertical="center" indent="1"/>
    </xf>
    <xf numFmtId="0" fontId="5" fillId="14" borderId="119" xfId="0" applyFont="1" applyFill="1" applyBorder="1" applyAlignment="1">
      <alignment horizontal="left" vertical="center" indent="1"/>
    </xf>
    <xf numFmtId="0" fontId="5" fillId="14" borderId="14" xfId="0" applyFont="1" applyFill="1" applyBorder="1" applyAlignment="1">
      <alignment horizontal="left" vertical="center" wrapText="1" indent="1"/>
    </xf>
    <xf numFmtId="0" fontId="5" fillId="14" borderId="134" xfId="0" applyFont="1" applyFill="1" applyBorder="1" applyAlignment="1">
      <alignment horizontal="left" vertical="center" wrapText="1" indent="1"/>
    </xf>
    <xf numFmtId="0" fontId="5" fillId="14" borderId="25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5" fillId="14" borderId="110" xfId="0" applyFont="1" applyFill="1" applyBorder="1" applyAlignment="1">
      <alignment horizontal="center" vertical="center"/>
    </xf>
    <xf numFmtId="0" fontId="5" fillId="14" borderId="28" xfId="0" applyFont="1" applyFill="1" applyBorder="1" applyAlignment="1">
      <alignment horizontal="left" vertical="center" indent="1"/>
    </xf>
    <xf numFmtId="0" fontId="5" fillId="14" borderId="99" xfId="0" applyFont="1" applyFill="1" applyBorder="1" applyAlignment="1">
      <alignment horizontal="left" vertical="center" indent="1"/>
    </xf>
    <xf numFmtId="0" fontId="5" fillId="14" borderId="25" xfId="0" applyFont="1" applyFill="1" applyBorder="1" applyAlignment="1">
      <alignment horizontal="left" vertical="center" indent="1"/>
    </xf>
    <xf numFmtId="0" fontId="5" fillId="14" borderId="5" xfId="0" applyFont="1" applyFill="1" applyBorder="1" applyAlignment="1">
      <alignment horizontal="left" vertical="center" indent="1"/>
    </xf>
    <xf numFmtId="0" fontId="5" fillId="14" borderId="110" xfId="0" applyFont="1" applyFill="1" applyBorder="1" applyAlignment="1">
      <alignment horizontal="left" vertical="center" indent="1"/>
    </xf>
    <xf numFmtId="0" fontId="1" fillId="12" borderId="96" xfId="0" applyFont="1" applyFill="1" applyBorder="1" applyAlignment="1">
      <alignment horizontal="center" vertical="center" wrapText="1"/>
    </xf>
    <xf numFmtId="0" fontId="1" fillId="12" borderId="106" xfId="0" applyFont="1" applyFill="1" applyBorder="1" applyAlignment="1">
      <alignment horizontal="center" vertical="center" wrapText="1"/>
    </xf>
    <xf numFmtId="49" fontId="10" fillId="12" borderId="120" xfId="0" applyNumberFormat="1" applyFont="1" applyFill="1" applyBorder="1" applyAlignment="1">
      <alignment horizontal="right" vertical="center" wrapText="1" indent="15"/>
    </xf>
    <xf numFmtId="49" fontId="10" fillId="12" borderId="41" xfId="0" applyNumberFormat="1" applyFont="1" applyFill="1" applyBorder="1" applyAlignment="1">
      <alignment horizontal="right" vertical="center" wrapText="1" indent="15"/>
    </xf>
    <xf numFmtId="49" fontId="10" fillId="12" borderId="105" xfId="0" applyNumberFormat="1" applyFont="1" applyFill="1" applyBorder="1" applyAlignment="1">
      <alignment horizontal="right" vertical="center" wrapText="1" indent="15"/>
    </xf>
    <xf numFmtId="0" fontId="15" fillId="12" borderId="89" xfId="0" applyFont="1" applyFill="1" applyBorder="1" applyAlignment="1">
      <alignment horizontal="center" wrapText="1"/>
    </xf>
    <xf numFmtId="0" fontId="15" fillId="12" borderId="90" xfId="0" applyFont="1" applyFill="1" applyBorder="1" applyAlignment="1">
      <alignment horizontal="center" wrapText="1"/>
    </xf>
    <xf numFmtId="0" fontId="15" fillId="12" borderId="91" xfId="0" applyFont="1" applyFill="1" applyBorder="1" applyAlignment="1">
      <alignment horizontal="center" wrapText="1"/>
    </xf>
    <xf numFmtId="0" fontId="19" fillId="12" borderId="19" xfId="0" applyFont="1" applyFill="1" applyBorder="1" applyAlignment="1">
      <alignment horizontal="center" vertical="center"/>
    </xf>
    <xf numFmtId="0" fontId="19" fillId="12" borderId="0" xfId="0" applyFont="1" applyFill="1" applyBorder="1" applyAlignment="1">
      <alignment horizontal="center" vertical="center"/>
    </xf>
    <xf numFmtId="0" fontId="19" fillId="12" borderId="103" xfId="0" applyFont="1" applyFill="1" applyBorder="1" applyAlignment="1">
      <alignment horizontal="center" vertical="center"/>
    </xf>
    <xf numFmtId="0" fontId="19" fillId="12" borderId="29" xfId="0" applyFont="1" applyFill="1" applyBorder="1" applyAlignment="1">
      <alignment horizontal="center" vertical="center"/>
    </xf>
    <xf numFmtId="0" fontId="19" fillId="12" borderId="73" xfId="0" applyFont="1" applyFill="1" applyBorder="1" applyAlignment="1">
      <alignment horizontal="center" vertical="center"/>
    </xf>
    <xf numFmtId="0" fontId="19" fillId="12" borderId="128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105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10" xfId="0" applyFont="1" applyFill="1" applyBorder="1" applyAlignment="1">
      <alignment horizontal="center" vertical="center"/>
    </xf>
    <xf numFmtId="0" fontId="2" fillId="2" borderId="129" xfId="0" applyFont="1" applyFill="1" applyBorder="1" applyAlignment="1">
      <alignment horizontal="center"/>
    </xf>
    <xf numFmtId="0" fontId="2" fillId="2" borderId="130" xfId="0" applyFont="1" applyFill="1" applyBorder="1" applyAlignment="1">
      <alignment horizontal="center"/>
    </xf>
    <xf numFmtId="0" fontId="2" fillId="2" borderId="131" xfId="0" applyFont="1" applyFill="1" applyBorder="1" applyAlignment="1">
      <alignment horizontal="center"/>
    </xf>
    <xf numFmtId="0" fontId="19" fillId="2" borderId="67" xfId="0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horizontal="center" vertical="center"/>
    </xf>
    <xf numFmtId="0" fontId="19" fillId="2" borderId="101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4" fontId="7" fillId="7" borderId="1" xfId="0" applyNumberFormat="1" applyFont="1" applyFill="1" applyBorder="1" applyAlignment="1">
      <alignment horizontal="center" vertical="center"/>
    </xf>
    <xf numFmtId="4" fontId="7" fillId="7" borderId="2" xfId="0" applyNumberFormat="1" applyFont="1" applyFill="1" applyBorder="1" applyAlignment="1">
      <alignment horizontal="center" vertical="center"/>
    </xf>
    <xf numFmtId="4" fontId="7" fillId="7" borderId="3" xfId="0" applyNumberFormat="1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0" borderId="100" xfId="0" applyFont="1" applyBorder="1" applyAlignment="1" applyProtection="1">
      <alignment horizontal="left" vertical="center"/>
      <protection locked="0"/>
    </xf>
    <xf numFmtId="0" fontId="5" fillId="0" borderId="16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3" fontId="4" fillId="3" borderId="25" xfId="0" applyNumberFormat="1" applyFont="1" applyFill="1" applyBorder="1" applyAlignment="1">
      <alignment horizontal="right" vertical="center" indent="2"/>
    </xf>
    <xf numFmtId="3" fontId="4" fillId="3" borderId="16" xfId="0" applyNumberFormat="1" applyFont="1" applyFill="1" applyBorder="1" applyAlignment="1">
      <alignment horizontal="right" vertical="center" indent="2"/>
    </xf>
    <xf numFmtId="0" fontId="2" fillId="2" borderId="19" xfId="0" applyFont="1" applyFill="1" applyBorder="1" applyAlignment="1">
      <alignment horizontal="center" vertical="center"/>
    </xf>
    <xf numFmtId="0" fontId="2" fillId="0" borderId="10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09" xfId="0" applyFont="1" applyBorder="1" applyAlignment="1">
      <alignment horizontal="center"/>
    </xf>
    <xf numFmtId="164" fontId="4" fillId="21" borderId="88" xfId="0" applyNumberFormat="1" applyFont="1" applyFill="1" applyBorder="1" applyAlignment="1">
      <alignment horizontal="center"/>
    </xf>
    <xf numFmtId="164" fontId="4" fillId="21" borderId="86" xfId="0" applyNumberFormat="1" applyFont="1" applyFill="1" applyBorder="1" applyAlignment="1">
      <alignment horizontal="center"/>
    </xf>
    <xf numFmtId="0" fontId="7" fillId="15" borderId="88" xfId="0" applyFont="1" applyFill="1" applyBorder="1" applyAlignment="1">
      <alignment horizontal="center" vertical="center"/>
    </xf>
    <xf numFmtId="0" fontId="7" fillId="15" borderId="87" xfId="0" applyFont="1" applyFill="1" applyBorder="1" applyAlignment="1">
      <alignment horizontal="center" vertical="center"/>
    </xf>
    <xf numFmtId="0" fontId="4" fillId="2" borderId="10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3" fontId="7" fillId="9" borderId="88" xfId="0" applyNumberFormat="1" applyFont="1" applyFill="1" applyBorder="1" applyAlignment="1">
      <alignment horizontal="center" vertical="center"/>
    </xf>
    <xf numFmtId="3" fontId="7" fillId="9" borderId="87" xfId="0" applyNumberFormat="1" applyFont="1" applyFill="1" applyBorder="1" applyAlignment="1">
      <alignment horizontal="center" vertical="center"/>
    </xf>
    <xf numFmtId="3" fontId="7" fillId="9" borderId="86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03" xfId="0" applyFont="1" applyBorder="1" applyAlignment="1">
      <alignment horizontal="center"/>
    </xf>
    <xf numFmtId="0" fontId="7" fillId="2" borderId="108" xfId="0" applyFont="1" applyFill="1" applyBorder="1" applyAlignment="1">
      <alignment horizontal="center" vertical="center"/>
    </xf>
    <xf numFmtId="0" fontId="7" fillId="2" borderId="56" xfId="0" applyFont="1" applyFill="1" applyBorder="1" applyAlignment="1">
      <alignment horizontal="center" vertical="center"/>
    </xf>
    <xf numFmtId="0" fontId="7" fillId="2" borderId="111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120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40" xfId="0" applyFont="1" applyFill="1" applyBorder="1" applyAlignment="1">
      <alignment horizontal="left" vertical="center"/>
    </xf>
    <xf numFmtId="164" fontId="4" fillId="0" borderId="25" xfId="0" applyNumberFormat="1" applyFont="1" applyFill="1" applyBorder="1" applyAlignment="1" applyProtection="1">
      <alignment horizontal="center" vertical="center"/>
      <protection locked="0"/>
    </xf>
    <xf numFmtId="164" fontId="4" fillId="0" borderId="16" xfId="0" applyNumberFormat="1" applyFont="1" applyFill="1" applyBorder="1" applyAlignment="1" applyProtection="1">
      <alignment horizontal="center" vertical="center"/>
      <protection locked="0"/>
    </xf>
    <xf numFmtId="0" fontId="5" fillId="0" borderId="25" xfId="0" applyFont="1" applyFill="1" applyBorder="1" applyAlignment="1" applyProtection="1">
      <alignment horizontal="left" vertical="center"/>
      <protection locked="0"/>
    </xf>
    <xf numFmtId="0" fontId="5" fillId="0" borderId="5" xfId="0" applyFont="1" applyFill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2" fillId="0" borderId="123" xfId="0" applyFont="1" applyBorder="1" applyAlignment="1">
      <alignment horizontal="center"/>
    </xf>
    <xf numFmtId="0" fontId="2" fillId="0" borderId="87" xfId="0" applyFont="1" applyBorder="1" applyAlignment="1">
      <alignment horizontal="center"/>
    </xf>
    <xf numFmtId="0" fontId="2" fillId="0" borderId="124" xfId="0" applyFont="1" applyBorder="1" applyAlignment="1">
      <alignment horizontal="center"/>
    </xf>
    <xf numFmtId="164" fontId="4" fillId="0" borderId="5" xfId="0" applyNumberFormat="1" applyFont="1" applyFill="1" applyBorder="1" applyAlignment="1" applyProtection="1">
      <alignment horizontal="center" vertical="center"/>
      <protection locked="0"/>
    </xf>
    <xf numFmtId="0" fontId="1" fillId="2" borderId="170" xfId="0" applyFont="1" applyFill="1" applyBorder="1" applyAlignment="1">
      <alignment horizontal="center" vertical="center"/>
    </xf>
    <xf numFmtId="0" fontId="1" fillId="2" borderId="171" xfId="0" applyFont="1" applyFill="1" applyBorder="1" applyAlignment="1">
      <alignment horizontal="center" vertical="center"/>
    </xf>
    <xf numFmtId="0" fontId="1" fillId="2" borderId="172" xfId="0" applyFont="1" applyFill="1" applyBorder="1" applyAlignment="1">
      <alignment horizontal="center" vertical="center"/>
    </xf>
    <xf numFmtId="0" fontId="2" fillId="2" borderId="168" xfId="0" applyFont="1" applyFill="1" applyBorder="1" applyAlignment="1">
      <alignment horizontal="left" vertical="center"/>
    </xf>
    <xf numFmtId="0" fontId="2" fillId="2" borderId="40" xfId="0" applyFont="1" applyFill="1" applyBorder="1" applyAlignment="1">
      <alignment horizontal="left" vertical="center"/>
    </xf>
    <xf numFmtId="0" fontId="2" fillId="2" borderId="169" xfId="0" applyFont="1" applyFill="1" applyBorder="1" applyAlignment="1">
      <alignment horizontal="left" vertical="center"/>
    </xf>
    <xf numFmtId="0" fontId="2" fillId="2" borderId="42" xfId="0" applyFont="1" applyFill="1" applyBorder="1" applyAlignment="1">
      <alignment horizontal="left" vertical="center"/>
    </xf>
    <xf numFmtId="0" fontId="7" fillId="18" borderId="123" xfId="0" applyFont="1" applyFill="1" applyBorder="1" applyAlignment="1">
      <alignment horizontal="center" vertical="center"/>
    </xf>
    <xf numFmtId="0" fontId="7" fillId="18" borderId="87" xfId="0" applyFont="1" applyFill="1" applyBorder="1" applyAlignment="1">
      <alignment horizontal="center" vertical="center"/>
    </xf>
    <xf numFmtId="0" fontId="7" fillId="18" borderId="124" xfId="0" applyFont="1" applyFill="1" applyBorder="1" applyAlignment="1">
      <alignment horizontal="center" vertical="center"/>
    </xf>
    <xf numFmtId="0" fontId="2" fillId="18" borderId="92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18" borderId="111" xfId="0" applyFont="1" applyFill="1" applyBorder="1" applyAlignment="1">
      <alignment horizontal="center" vertical="center" wrapText="1"/>
    </xf>
    <xf numFmtId="0" fontId="2" fillId="18" borderId="20" xfId="0" applyFont="1" applyFill="1" applyBorder="1" applyAlignment="1">
      <alignment horizontal="center" vertical="center" wrapText="1"/>
    </xf>
    <xf numFmtId="0" fontId="2" fillId="18" borderId="125" xfId="0" applyFont="1" applyFill="1" applyBorder="1" applyAlignment="1">
      <alignment horizontal="center" vertical="center" wrapText="1"/>
    </xf>
    <xf numFmtId="0" fontId="2" fillId="18" borderId="30" xfId="0" applyFont="1" applyFill="1" applyBorder="1" applyAlignment="1">
      <alignment horizontal="center" vertical="center" wrapText="1"/>
    </xf>
    <xf numFmtId="0" fontId="2" fillId="18" borderId="43" xfId="0" applyFont="1" applyFill="1" applyBorder="1" applyAlignment="1">
      <alignment horizontal="center" vertical="center"/>
    </xf>
    <xf numFmtId="0" fontId="2" fillId="18" borderId="93" xfId="0" applyFont="1" applyFill="1" applyBorder="1" applyAlignment="1">
      <alignment horizontal="center" vertical="center"/>
    </xf>
    <xf numFmtId="0" fontId="2" fillId="18" borderId="26" xfId="0" applyFont="1" applyFill="1" applyBorder="1" applyAlignment="1">
      <alignment horizontal="center" vertical="center"/>
    </xf>
    <xf numFmtId="0" fontId="2" fillId="18" borderId="103" xfId="0" applyFont="1" applyFill="1" applyBorder="1" applyAlignment="1">
      <alignment horizontal="center" vertical="center"/>
    </xf>
    <xf numFmtId="0" fontId="2" fillId="18" borderId="72" xfId="0" applyFont="1" applyFill="1" applyBorder="1" applyAlignment="1">
      <alignment horizontal="center" vertical="center"/>
    </xf>
    <xf numFmtId="0" fontId="2" fillId="18" borderId="128" xfId="0" applyFont="1" applyFill="1" applyBorder="1" applyAlignment="1">
      <alignment horizontal="center" vertical="center"/>
    </xf>
    <xf numFmtId="0" fontId="2" fillId="2" borderId="100" xfId="0" applyFont="1" applyFill="1" applyBorder="1" applyAlignment="1">
      <alignment horizontal="left" vertical="center" indent="3"/>
    </xf>
    <xf numFmtId="0" fontId="2" fillId="2" borderId="6" xfId="0" applyFont="1" applyFill="1" applyBorder="1" applyAlignment="1">
      <alignment horizontal="left" vertical="center" indent="3"/>
    </xf>
    <xf numFmtId="0" fontId="2" fillId="2" borderId="92" xfId="0" applyFont="1" applyFill="1" applyBorder="1" applyAlignment="1">
      <alignment horizontal="left" vertical="center" indent="3"/>
    </xf>
    <xf numFmtId="0" fontId="2" fillId="2" borderId="18" xfId="0" applyFont="1" applyFill="1" applyBorder="1" applyAlignment="1">
      <alignment horizontal="left" vertical="center" indent="3"/>
    </xf>
    <xf numFmtId="0" fontId="2" fillId="2" borderId="111" xfId="0" applyFont="1" applyFill="1" applyBorder="1" applyAlignment="1">
      <alignment horizontal="left" vertical="center" indent="3"/>
    </xf>
    <xf numFmtId="0" fontId="2" fillId="2" borderId="20" xfId="0" applyFont="1" applyFill="1" applyBorder="1" applyAlignment="1">
      <alignment horizontal="left" vertical="center" indent="3"/>
    </xf>
    <xf numFmtId="0" fontId="2" fillId="2" borderId="125" xfId="0" applyFont="1" applyFill="1" applyBorder="1" applyAlignment="1">
      <alignment horizontal="left" vertical="center" indent="3"/>
    </xf>
    <xf numFmtId="0" fontId="2" fillId="2" borderId="30" xfId="0" applyFont="1" applyFill="1" applyBorder="1" applyAlignment="1">
      <alignment horizontal="left" vertical="center" indent="3"/>
    </xf>
    <xf numFmtId="0" fontId="2" fillId="2" borderId="32" xfId="0" applyFont="1" applyFill="1" applyBorder="1" applyAlignment="1">
      <alignment horizontal="left" vertical="center" indent="3"/>
    </xf>
    <xf numFmtId="0" fontId="2" fillId="2" borderId="44" xfId="0" applyFont="1" applyFill="1" applyBorder="1" applyAlignment="1">
      <alignment horizontal="left" vertical="center" indent="3"/>
    </xf>
    <xf numFmtId="0" fontId="2" fillId="2" borderId="4" xfId="0" applyFont="1" applyFill="1" applyBorder="1" applyAlignment="1">
      <alignment horizontal="left" vertical="center" indent="3"/>
    </xf>
    <xf numFmtId="0" fontId="7" fillId="2" borderId="123" xfId="0" applyFont="1" applyFill="1" applyBorder="1" applyAlignment="1">
      <alignment horizontal="center" vertical="center"/>
    </xf>
    <xf numFmtId="0" fontId="7" fillId="2" borderId="87" xfId="0" applyFont="1" applyFill="1" applyBorder="1" applyAlignment="1">
      <alignment horizontal="center" vertical="center"/>
    </xf>
    <xf numFmtId="0" fontId="7" fillId="2" borderId="124" xfId="0" applyFont="1" applyFill="1" applyBorder="1" applyAlignment="1">
      <alignment horizontal="center" vertical="center"/>
    </xf>
    <xf numFmtId="0" fontId="2" fillId="2" borderId="101" xfId="0" applyFont="1" applyFill="1" applyBorder="1" applyAlignment="1">
      <alignment horizontal="left" vertical="center" indent="3"/>
    </xf>
    <xf numFmtId="0" fontId="2" fillId="2" borderId="110" xfId="0" applyFont="1" applyFill="1" applyBorder="1" applyAlignment="1">
      <alignment horizontal="left" vertical="center" indent="3"/>
    </xf>
    <xf numFmtId="0" fontId="2" fillId="12" borderId="129" xfId="0" applyFont="1" applyFill="1" applyBorder="1" applyAlignment="1">
      <alignment horizontal="center"/>
    </xf>
    <xf numFmtId="0" fontId="2" fillId="12" borderId="130" xfId="0" applyFont="1" applyFill="1" applyBorder="1" applyAlignment="1">
      <alignment horizontal="center"/>
    </xf>
    <xf numFmtId="0" fontId="2" fillId="12" borderId="131" xfId="0" applyFont="1" applyFill="1" applyBorder="1" applyAlignment="1">
      <alignment horizontal="center"/>
    </xf>
    <xf numFmtId="0" fontId="2" fillId="2" borderId="72" xfId="0" applyFont="1" applyFill="1" applyBorder="1" applyAlignment="1">
      <alignment horizontal="left" vertical="center" indent="3"/>
    </xf>
    <xf numFmtId="0" fontId="2" fillId="2" borderId="26" xfId="0" applyFont="1" applyFill="1" applyBorder="1" applyAlignment="1">
      <alignment horizontal="left" vertical="center" indent="3"/>
    </xf>
    <xf numFmtId="0" fontId="2" fillId="2" borderId="103" xfId="0" applyFont="1" applyFill="1" applyBorder="1" applyAlignment="1">
      <alignment horizontal="left" vertical="center" indent="3"/>
    </xf>
    <xf numFmtId="0" fontId="2" fillId="2" borderId="128" xfId="0" applyFont="1" applyFill="1" applyBorder="1" applyAlignment="1">
      <alignment horizontal="left" vertical="center" indent="3"/>
    </xf>
    <xf numFmtId="0" fontId="2" fillId="2" borderId="120" xfId="0" applyFont="1" applyFill="1" applyBorder="1" applyAlignment="1">
      <alignment horizontal="left" vertical="center" indent="3"/>
    </xf>
    <xf numFmtId="0" fontId="2" fillId="2" borderId="24" xfId="0" applyFont="1" applyFill="1" applyBorder="1" applyAlignment="1">
      <alignment horizontal="left" vertical="center" indent="3"/>
    </xf>
    <xf numFmtId="0" fontId="2" fillId="14" borderId="4" xfId="0" applyFont="1" applyFill="1" applyBorder="1" applyAlignment="1">
      <alignment horizontal="left" vertical="top" wrapText="1" indent="1"/>
    </xf>
    <xf numFmtId="0" fontId="2" fillId="14" borderId="6" xfId="0" applyFont="1" applyFill="1" applyBorder="1" applyAlignment="1">
      <alignment horizontal="left" vertical="top" wrapText="1" indent="1"/>
    </xf>
    <xf numFmtId="0" fontId="2" fillId="14" borderId="100" xfId="0" applyFont="1" applyFill="1" applyBorder="1" applyAlignment="1">
      <alignment horizontal="left" vertical="top" indent="1"/>
    </xf>
    <xf numFmtId="0" fontId="2" fillId="14" borderId="6" xfId="0" applyFont="1" applyFill="1" applyBorder="1" applyAlignment="1">
      <alignment horizontal="left" vertical="top" indent="1"/>
    </xf>
    <xf numFmtId="0" fontId="2" fillId="14" borderId="100" xfId="0" applyFont="1" applyFill="1" applyBorder="1" applyAlignment="1">
      <alignment horizontal="left" vertical="top" wrapText="1" indent="1"/>
    </xf>
    <xf numFmtId="0" fontId="2" fillId="14" borderId="127" xfId="0" applyFont="1" applyFill="1" applyBorder="1" applyAlignment="1">
      <alignment horizontal="left" vertical="top" wrapText="1" indent="1"/>
    </xf>
    <xf numFmtId="0" fontId="2" fillId="14" borderId="48" xfId="0" applyFont="1" applyFill="1" applyBorder="1" applyAlignment="1">
      <alignment horizontal="left" vertical="top" wrapText="1" indent="1"/>
    </xf>
    <xf numFmtId="0" fontId="2" fillId="14" borderId="4" xfId="0" applyFont="1" applyFill="1" applyBorder="1" applyAlignment="1">
      <alignment horizontal="left" indent="1"/>
    </xf>
    <xf numFmtId="0" fontId="2" fillId="14" borderId="6" xfId="0" applyFont="1" applyFill="1" applyBorder="1" applyAlignment="1">
      <alignment horizontal="left" indent="1"/>
    </xf>
    <xf numFmtId="0" fontId="2" fillId="14" borderId="100" xfId="0" applyFont="1" applyFill="1" applyBorder="1" applyAlignment="1">
      <alignment horizontal="left" indent="1"/>
    </xf>
    <xf numFmtId="0" fontId="2" fillId="14" borderId="72" xfId="0" applyFont="1" applyFill="1" applyBorder="1" applyAlignment="1">
      <alignment horizontal="left" indent="1"/>
    </xf>
    <xf numFmtId="0" fontId="2" fillId="14" borderId="30" xfId="0" applyFont="1" applyFill="1" applyBorder="1" applyAlignment="1">
      <alignment horizontal="left" indent="1"/>
    </xf>
    <xf numFmtId="0" fontId="1" fillId="12" borderId="89" xfId="0" applyFont="1" applyFill="1" applyBorder="1" applyAlignment="1">
      <alignment horizontal="center"/>
    </xf>
    <xf numFmtId="0" fontId="1" fillId="12" borderId="90" xfId="0" applyFont="1" applyFill="1" applyBorder="1" applyAlignment="1">
      <alignment horizontal="center"/>
    </xf>
    <xf numFmtId="0" fontId="1" fillId="12" borderId="91" xfId="0" applyFont="1" applyFill="1" applyBorder="1" applyAlignment="1">
      <alignment horizontal="center"/>
    </xf>
    <xf numFmtId="0" fontId="4" fillId="14" borderId="32" xfId="0" applyFont="1" applyFill="1" applyBorder="1" applyAlignment="1">
      <alignment horizontal="center" vertical="center"/>
    </xf>
    <xf numFmtId="0" fontId="4" fillId="14" borderId="44" xfId="0" applyFont="1" applyFill="1" applyBorder="1" applyAlignment="1">
      <alignment horizontal="center" vertical="center"/>
    </xf>
    <xf numFmtId="0" fontId="4" fillId="14" borderId="88" xfId="0" applyFont="1" applyFill="1" applyBorder="1" applyAlignment="1">
      <alignment horizontal="center" vertical="center"/>
    </xf>
    <xf numFmtId="0" fontId="4" fillId="14" borderId="124" xfId="0" applyFont="1" applyFill="1" applyBorder="1" applyAlignment="1">
      <alignment horizontal="center" vertical="center"/>
    </xf>
    <xf numFmtId="0" fontId="2" fillId="14" borderId="4" xfId="0" applyFont="1" applyFill="1" applyBorder="1" applyAlignment="1">
      <alignment horizontal="left" vertical="top" indent="1"/>
    </xf>
    <xf numFmtId="0" fontId="2" fillId="14" borderId="46" xfId="0" applyFont="1" applyFill="1" applyBorder="1" applyAlignment="1">
      <alignment horizontal="left" vertical="top" wrapText="1" indent="1"/>
    </xf>
    <xf numFmtId="0" fontId="2" fillId="14" borderId="24" xfId="0" applyFont="1" applyFill="1" applyBorder="1" applyAlignment="1">
      <alignment horizontal="left" vertical="top" wrapText="1" indent="1"/>
    </xf>
    <xf numFmtId="0" fontId="2" fillId="14" borderId="1" xfId="0" applyFont="1" applyFill="1" applyBorder="1" applyAlignment="1">
      <alignment horizontal="left" vertical="top" indent="1"/>
    </xf>
    <xf numFmtId="0" fontId="2" fillId="14" borderId="109" xfId="0" applyFont="1" applyFill="1" applyBorder="1" applyAlignment="1">
      <alignment horizontal="left" vertical="top" indent="1"/>
    </xf>
    <xf numFmtId="0" fontId="2" fillId="14" borderId="46" xfId="0" applyFont="1" applyFill="1" applyBorder="1" applyAlignment="1">
      <alignment horizontal="left" vertical="top" indent="1"/>
    </xf>
    <xf numFmtId="0" fontId="2" fillId="14" borderId="105" xfId="0" applyFont="1" applyFill="1" applyBorder="1" applyAlignment="1">
      <alignment horizontal="left" vertical="top" indent="1"/>
    </xf>
    <xf numFmtId="0" fontId="10" fillId="12" borderId="125" xfId="0" applyFont="1" applyFill="1" applyBorder="1" applyAlignment="1">
      <alignment horizontal="center" vertical="center" wrapText="1"/>
    </xf>
    <xf numFmtId="0" fontId="10" fillId="12" borderId="73" xfId="0" applyFont="1" applyFill="1" applyBorder="1" applyAlignment="1">
      <alignment horizontal="center" vertical="center" wrapText="1"/>
    </xf>
    <xf numFmtId="0" fontId="10" fillId="12" borderId="128" xfId="0" applyFont="1" applyFill="1" applyBorder="1" applyAlignment="1">
      <alignment horizontal="center" vertical="center" wrapText="1"/>
    </xf>
    <xf numFmtId="0" fontId="4" fillId="12" borderId="111" xfId="0" applyFont="1" applyFill="1" applyBorder="1" applyAlignment="1">
      <alignment horizontal="center" vertical="center"/>
    </xf>
    <xf numFmtId="0" fontId="4" fillId="12" borderId="0" xfId="0" applyFont="1" applyFill="1" applyBorder="1" applyAlignment="1">
      <alignment horizontal="center" vertical="center"/>
    </xf>
    <xf numFmtId="0" fontId="4" fillId="12" borderId="103" xfId="0" applyFont="1" applyFill="1" applyBorder="1" applyAlignment="1">
      <alignment horizontal="center" vertical="center"/>
    </xf>
    <xf numFmtId="0" fontId="2" fillId="14" borderId="110" xfId="0" applyFont="1" applyFill="1" applyBorder="1" applyAlignment="1">
      <alignment horizontal="left" vertical="top" wrapText="1" indent="1"/>
    </xf>
    <xf numFmtId="0" fontId="2" fillId="14" borderId="26" xfId="0" applyFont="1" applyFill="1" applyBorder="1" applyAlignment="1">
      <alignment horizontal="left" indent="1"/>
    </xf>
    <xf numFmtId="0" fontId="2" fillId="14" borderId="103" xfId="0" applyFont="1" applyFill="1" applyBorder="1" applyAlignment="1">
      <alignment horizontal="left" indent="1"/>
    </xf>
    <xf numFmtId="0" fontId="2" fillId="14" borderId="128" xfId="0" applyFont="1" applyFill="1" applyBorder="1" applyAlignment="1">
      <alignment horizontal="left" indent="1"/>
    </xf>
    <xf numFmtId="0" fontId="4" fillId="14" borderId="122" xfId="0" applyFont="1" applyFill="1" applyBorder="1" applyAlignment="1">
      <alignment horizontal="center" vertical="center"/>
    </xf>
    <xf numFmtId="0" fontId="4" fillId="14" borderId="123" xfId="0" applyFont="1" applyFill="1" applyBorder="1" applyAlignment="1">
      <alignment horizontal="center" vertical="center"/>
    </xf>
    <xf numFmtId="0" fontId="4" fillId="14" borderId="87" xfId="0" applyFont="1" applyFill="1" applyBorder="1" applyAlignment="1">
      <alignment horizontal="center" vertical="center"/>
    </xf>
    <xf numFmtId="0" fontId="5" fillId="12" borderId="139" xfId="0" applyFont="1" applyFill="1" applyBorder="1" applyAlignment="1" applyProtection="1">
      <alignment horizontal="center"/>
    </xf>
    <xf numFmtId="0" fontId="5" fillId="12" borderId="140" xfId="0" applyFont="1" applyFill="1" applyBorder="1" applyAlignment="1" applyProtection="1">
      <alignment horizontal="center"/>
    </xf>
    <xf numFmtId="0" fontId="5" fillId="12" borderId="141" xfId="0" applyFont="1" applyFill="1" applyBorder="1" applyAlignment="1" applyProtection="1">
      <alignment horizontal="center"/>
    </xf>
    <xf numFmtId="0" fontId="15" fillId="12" borderId="89" xfId="0" applyFont="1" applyFill="1" applyBorder="1" applyAlignment="1" applyProtection="1">
      <alignment horizontal="center" vertical="center"/>
    </xf>
    <xf numFmtId="0" fontId="15" fillId="12" borderId="90" xfId="0" applyFont="1" applyFill="1" applyBorder="1" applyAlignment="1" applyProtection="1">
      <alignment horizontal="center" vertical="center"/>
    </xf>
    <xf numFmtId="0" fontId="15" fillId="12" borderId="91" xfId="0" applyFont="1" applyFill="1" applyBorder="1" applyAlignment="1" applyProtection="1">
      <alignment horizontal="center" vertical="center"/>
    </xf>
    <xf numFmtId="0" fontId="4" fillId="12" borderId="111" xfId="0" applyFont="1" applyFill="1" applyBorder="1" applyAlignment="1" applyProtection="1">
      <alignment horizontal="left" vertical="center" wrapText="1" indent="2"/>
    </xf>
    <xf numFmtId="0" fontId="4" fillId="12" borderId="0" xfId="0" applyFont="1" applyFill="1" applyBorder="1" applyAlignment="1" applyProtection="1">
      <alignment horizontal="left" vertical="center" wrapText="1" indent="2"/>
    </xf>
    <xf numFmtId="0" fontId="4" fillId="12" borderId="103" xfId="0" applyFont="1" applyFill="1" applyBorder="1" applyAlignment="1" applyProtection="1">
      <alignment horizontal="left" vertical="center" wrapText="1" indent="2"/>
    </xf>
    <xf numFmtId="0" fontId="4" fillId="12" borderId="32" xfId="0" applyFont="1" applyFill="1" applyBorder="1" applyAlignment="1" applyProtection="1">
      <alignment horizontal="center" vertical="center" wrapText="1"/>
    </xf>
    <xf numFmtId="0" fontId="4" fillId="12" borderId="31" xfId="0" applyFont="1" applyFill="1" applyBorder="1" applyAlignment="1" applyProtection="1">
      <alignment horizontal="center" vertical="center" wrapText="1"/>
    </xf>
    <xf numFmtId="0" fontId="4" fillId="12" borderId="44" xfId="0" applyFont="1" applyFill="1" applyBorder="1" applyAlignment="1" applyProtection="1">
      <alignment horizontal="center" vertical="center" wrapText="1"/>
    </xf>
    <xf numFmtId="0" fontId="4" fillId="12" borderId="32" xfId="0" applyFont="1" applyFill="1" applyBorder="1" applyAlignment="1" applyProtection="1">
      <alignment horizontal="center" vertical="center"/>
    </xf>
    <xf numFmtId="0" fontId="4" fillId="12" borderId="31" xfId="0" applyFont="1" applyFill="1" applyBorder="1" applyAlignment="1" applyProtection="1">
      <alignment horizontal="center" vertical="center"/>
    </xf>
    <xf numFmtId="0" fontId="4" fillId="12" borderId="101" xfId="0" applyFont="1" applyFill="1" applyBorder="1" applyAlignment="1" applyProtection="1">
      <alignment horizontal="center" vertical="center"/>
    </xf>
    <xf numFmtId="0" fontId="15" fillId="12" borderId="137" xfId="0" applyFont="1" applyFill="1" applyBorder="1" applyAlignment="1" applyProtection="1">
      <alignment horizontal="center" vertical="center"/>
    </xf>
    <xf numFmtId="0" fontId="15" fillId="12" borderId="138" xfId="0" applyFont="1" applyFill="1" applyBorder="1" applyAlignment="1" applyProtection="1">
      <alignment horizontal="center" vertical="center"/>
    </xf>
    <xf numFmtId="0" fontId="15" fillId="12" borderId="136" xfId="0" applyFont="1" applyFill="1" applyBorder="1" applyAlignment="1" applyProtection="1">
      <alignment horizontal="center" vertical="center"/>
    </xf>
    <xf numFmtId="0" fontId="25" fillId="12" borderId="125" xfId="0" applyFont="1" applyFill="1" applyBorder="1" applyAlignment="1" applyProtection="1">
      <alignment horizontal="right" vertical="top" wrapText="1" indent="3"/>
    </xf>
    <xf numFmtId="0" fontId="25" fillId="12" borderId="73" xfId="0" applyFont="1" applyFill="1" applyBorder="1" applyAlignment="1" applyProtection="1">
      <alignment horizontal="right" vertical="top" wrapText="1" indent="3"/>
    </xf>
    <xf numFmtId="0" fontId="25" fillId="12" borderId="128" xfId="0" applyFont="1" applyFill="1" applyBorder="1" applyAlignment="1" applyProtection="1">
      <alignment horizontal="right" vertical="top" wrapText="1" indent="3"/>
    </xf>
    <xf numFmtId="0" fontId="15" fillId="12" borderId="89" xfId="0" applyFont="1" applyFill="1" applyBorder="1" applyAlignment="1" applyProtection="1">
      <alignment horizontal="right" vertical="center" indent="12"/>
    </xf>
    <xf numFmtId="0" fontId="15" fillId="12" borderId="90" xfId="0" applyFont="1" applyFill="1" applyBorder="1" applyAlignment="1" applyProtection="1">
      <alignment horizontal="right" vertical="center" indent="12"/>
    </xf>
    <xf numFmtId="0" fontId="15" fillId="12" borderId="91" xfId="0" applyFont="1" applyFill="1" applyBorder="1" applyAlignment="1" applyProtection="1">
      <alignment horizontal="right" vertical="center" indent="12"/>
    </xf>
    <xf numFmtId="0" fontId="15" fillId="12" borderId="89" xfId="0" applyFont="1" applyFill="1" applyBorder="1" applyAlignment="1">
      <alignment horizontal="right" vertical="center" indent="12"/>
    </xf>
    <xf numFmtId="0" fontId="15" fillId="12" borderId="90" xfId="0" applyFont="1" applyFill="1" applyBorder="1" applyAlignment="1">
      <alignment horizontal="right" vertical="center" indent="12"/>
    </xf>
    <xf numFmtId="0" fontId="15" fillId="12" borderId="91" xfId="0" applyFont="1" applyFill="1" applyBorder="1" applyAlignment="1">
      <alignment horizontal="right" vertical="center" indent="12"/>
    </xf>
    <xf numFmtId="0" fontId="4" fillId="12" borderId="111" xfId="0" applyFont="1" applyFill="1" applyBorder="1" applyAlignment="1">
      <alignment horizontal="left" vertical="center" wrapText="1" indent="2"/>
    </xf>
    <xf numFmtId="0" fontId="4" fillId="12" borderId="0" xfId="0" applyFont="1" applyFill="1" applyBorder="1" applyAlignment="1">
      <alignment horizontal="left" vertical="center" wrapText="1" indent="2"/>
    </xf>
    <xf numFmtId="0" fontId="4" fillId="12" borderId="103" xfId="0" applyFont="1" applyFill="1" applyBorder="1" applyAlignment="1">
      <alignment horizontal="left" vertical="center" wrapText="1" indent="2"/>
    </xf>
    <xf numFmtId="0" fontId="15" fillId="12" borderId="137" xfId="0" applyFont="1" applyFill="1" applyBorder="1" applyAlignment="1">
      <alignment horizontal="center" vertical="center"/>
    </xf>
    <xf numFmtId="0" fontId="15" fillId="12" borderId="136" xfId="0" applyFont="1" applyFill="1" applyBorder="1" applyAlignment="1">
      <alignment horizontal="center" vertical="center"/>
    </xf>
    <xf numFmtId="0" fontId="5" fillId="12" borderId="139" xfId="0" applyFont="1" applyFill="1" applyBorder="1" applyAlignment="1">
      <alignment horizontal="center"/>
    </xf>
    <xf numFmtId="0" fontId="5" fillId="12" borderId="140" xfId="0" applyFont="1" applyFill="1" applyBorder="1" applyAlignment="1">
      <alignment horizontal="center"/>
    </xf>
    <xf numFmtId="0" fontId="5" fillId="12" borderId="141" xfId="0" applyFont="1" applyFill="1" applyBorder="1" applyAlignment="1">
      <alignment horizontal="center"/>
    </xf>
    <xf numFmtId="0" fontId="25" fillId="12" borderId="125" xfId="0" applyFont="1" applyFill="1" applyBorder="1" applyAlignment="1">
      <alignment horizontal="right" vertical="top" wrapText="1" indent="3"/>
    </xf>
    <xf numFmtId="0" fontId="25" fillId="12" borderId="73" xfId="0" applyFont="1" applyFill="1" applyBorder="1" applyAlignment="1">
      <alignment horizontal="right" vertical="top" wrapText="1" indent="3"/>
    </xf>
    <xf numFmtId="0" fontId="25" fillId="12" borderId="128" xfId="0" applyFont="1" applyFill="1" applyBorder="1" applyAlignment="1">
      <alignment horizontal="right" vertical="top" wrapText="1" indent="3"/>
    </xf>
    <xf numFmtId="164" fontId="5" fillId="0" borderId="26" xfId="0" applyNumberFormat="1" applyFont="1" applyBorder="1" applyAlignment="1">
      <alignment horizontal="left" vertical="center" indent="1"/>
    </xf>
    <xf numFmtId="164" fontId="5" fillId="0" borderId="103" xfId="0" applyNumberFormat="1" applyFont="1" applyBorder="1" applyAlignment="1">
      <alignment horizontal="left" vertical="center" indent="1"/>
    </xf>
    <xf numFmtId="164" fontId="5" fillId="0" borderId="26" xfId="0" applyNumberFormat="1" applyFont="1" applyFill="1" applyBorder="1" applyAlignment="1">
      <alignment horizontal="left" vertical="center" indent="1"/>
    </xf>
    <xf numFmtId="164" fontId="5" fillId="0" borderId="103" xfId="0" applyNumberFormat="1" applyFont="1" applyFill="1" applyBorder="1" applyAlignment="1">
      <alignment horizontal="left" vertical="center" indent="1"/>
    </xf>
    <xf numFmtId="164" fontId="5" fillId="0" borderId="1" xfId="0" applyNumberFormat="1" applyFont="1" applyFill="1" applyBorder="1" applyAlignment="1">
      <alignment horizontal="left" vertical="center" indent="1"/>
    </xf>
    <xf numFmtId="164" fontId="5" fillId="0" borderId="109" xfId="0" applyNumberFormat="1" applyFont="1" applyFill="1" applyBorder="1" applyAlignment="1">
      <alignment horizontal="left" vertical="center" indent="1"/>
    </xf>
    <xf numFmtId="164" fontId="1" fillId="12" borderId="167" xfId="0" applyNumberFormat="1" applyFont="1" applyFill="1" applyBorder="1" applyAlignment="1">
      <alignment horizontal="center" vertical="center" wrapText="1"/>
    </xf>
    <xf numFmtId="164" fontId="1" fillId="12" borderId="91" xfId="0" applyNumberFormat="1" applyFont="1" applyFill="1" applyBorder="1" applyAlignment="1">
      <alignment horizontal="center" vertical="center" wrapText="1"/>
    </xf>
    <xf numFmtId="164" fontId="1" fillId="12" borderId="26" xfId="0" applyNumberFormat="1" applyFont="1" applyFill="1" applyBorder="1" applyAlignment="1">
      <alignment horizontal="center" vertical="center" wrapText="1"/>
    </xf>
    <xf numFmtId="164" fontId="1" fillId="12" borderId="103" xfId="0" applyNumberFormat="1" applyFont="1" applyFill="1" applyBorder="1" applyAlignment="1">
      <alignment horizontal="center" vertical="center" wrapText="1"/>
    </xf>
    <xf numFmtId="164" fontId="5" fillId="12" borderId="1" xfId="0" applyNumberFormat="1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109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03" xfId="0" applyBorder="1" applyAlignment="1">
      <alignment vertical="center"/>
    </xf>
    <xf numFmtId="0" fontId="0" fillId="0" borderId="165" xfId="0" applyBorder="1" applyAlignment="1">
      <alignment vertical="center"/>
    </xf>
    <xf numFmtId="0" fontId="0" fillId="0" borderId="162" xfId="0" applyBorder="1" applyAlignment="1">
      <alignment vertical="center"/>
    </xf>
    <xf numFmtId="0" fontId="0" fillId="0" borderId="159" xfId="0" applyBorder="1" applyAlignment="1">
      <alignment vertical="center"/>
    </xf>
    <xf numFmtId="164" fontId="5" fillId="0" borderId="46" xfId="0" applyNumberFormat="1" applyFont="1" applyBorder="1" applyAlignment="1">
      <alignment horizontal="left" vertical="center" indent="1"/>
    </xf>
    <xf numFmtId="164" fontId="5" fillId="0" borderId="105" xfId="0" applyNumberFormat="1" applyFont="1" applyBorder="1" applyAlignment="1">
      <alignment horizontal="left" vertical="center" indent="1"/>
    </xf>
    <xf numFmtId="0" fontId="10" fillId="0" borderId="4" xfId="0" applyFont="1" applyBorder="1" applyAlignment="1">
      <alignment horizontal="left" vertical="center" indent="1"/>
    </xf>
    <xf numFmtId="0" fontId="10" fillId="0" borderId="110" xfId="0" applyFont="1" applyBorder="1" applyAlignment="1">
      <alignment horizontal="left" vertical="center" indent="1"/>
    </xf>
    <xf numFmtId="164" fontId="5" fillId="0" borderId="43" xfId="0" applyNumberFormat="1" applyFont="1" applyBorder="1" applyAlignment="1">
      <alignment horizontal="left" vertical="center" indent="1"/>
    </xf>
    <xf numFmtId="164" fontId="5" fillId="0" borderId="93" xfId="0" applyNumberFormat="1" applyFont="1" applyBorder="1" applyAlignment="1">
      <alignment horizontal="left" vertical="center" indent="1"/>
    </xf>
    <xf numFmtId="164" fontId="5" fillId="0" borderId="46" xfId="0" applyNumberFormat="1" applyFont="1" applyFill="1" applyBorder="1" applyAlignment="1">
      <alignment horizontal="left" vertical="center" indent="1"/>
    </xf>
    <xf numFmtId="164" fontId="5" fillId="0" borderId="105" xfId="0" applyNumberFormat="1" applyFont="1" applyFill="1" applyBorder="1" applyAlignment="1">
      <alignment horizontal="left" vertical="center" indent="1"/>
    </xf>
    <xf numFmtId="0" fontId="10" fillId="0" borderId="4" xfId="0" applyFont="1" applyFill="1" applyBorder="1" applyAlignment="1">
      <alignment horizontal="left" vertical="center" indent="1"/>
    </xf>
    <xf numFmtId="0" fontId="10" fillId="0" borderId="110" xfId="0" applyFont="1" applyFill="1" applyBorder="1" applyAlignment="1">
      <alignment horizontal="left" vertical="center" indent="1"/>
    </xf>
    <xf numFmtId="164" fontId="5" fillId="0" borderId="4" xfId="0" applyNumberFormat="1" applyFont="1" applyBorder="1" applyAlignment="1">
      <alignment horizontal="left" vertical="center" indent="1"/>
    </xf>
    <xf numFmtId="164" fontId="5" fillId="0" borderId="110" xfId="0" applyNumberFormat="1" applyFont="1" applyBorder="1" applyAlignment="1">
      <alignment horizontal="left" vertical="center" indent="1"/>
    </xf>
    <xf numFmtId="164" fontId="5" fillId="0" borderId="4" xfId="0" applyNumberFormat="1" applyFont="1" applyFill="1" applyBorder="1" applyAlignment="1">
      <alignment horizontal="left" vertical="center" indent="1"/>
    </xf>
    <xf numFmtId="164" fontId="5" fillId="0" borderId="110" xfId="0" applyNumberFormat="1" applyFont="1" applyFill="1" applyBorder="1" applyAlignment="1">
      <alignment horizontal="left" vertical="center" indent="1"/>
    </xf>
    <xf numFmtId="164" fontId="5" fillId="0" borderId="72" xfId="0" applyNumberFormat="1" applyFont="1" applyBorder="1" applyAlignment="1">
      <alignment horizontal="left" vertical="center" indent="1"/>
    </xf>
    <xf numFmtId="164" fontId="5" fillId="0" borderId="128" xfId="0" applyNumberFormat="1" applyFont="1" applyBorder="1" applyAlignment="1">
      <alignment horizontal="left" vertical="center" indent="1"/>
    </xf>
    <xf numFmtId="0" fontId="10" fillId="0" borderId="46" xfId="0" applyFont="1" applyBorder="1" applyAlignment="1">
      <alignment horizontal="left" vertical="center" indent="1"/>
    </xf>
    <xf numFmtId="0" fontId="10" fillId="0" borderId="105" xfId="0" applyFont="1" applyBorder="1" applyAlignment="1">
      <alignment horizontal="left" vertical="center" indent="1"/>
    </xf>
    <xf numFmtId="0" fontId="15" fillId="12" borderId="89" xfId="0" applyFont="1" applyFill="1" applyBorder="1" applyAlignment="1">
      <alignment horizontal="right" indent="3"/>
    </xf>
    <xf numFmtId="0" fontId="0" fillId="12" borderId="151" xfId="0" applyFill="1" applyBorder="1" applyAlignment="1">
      <alignment horizontal="right" indent="3"/>
    </xf>
    <xf numFmtId="164" fontId="1" fillId="2" borderId="152" xfId="0" applyNumberFormat="1" applyFont="1" applyFill="1" applyBorder="1" applyAlignment="1">
      <alignment horizontal="center" vertical="center" wrapText="1"/>
    </xf>
    <xf numFmtId="164" fontId="1" fillId="2" borderId="90" xfId="0" applyNumberFormat="1" applyFont="1" applyFill="1" applyBorder="1" applyAlignment="1">
      <alignment horizontal="center" vertical="center" wrapText="1"/>
    </xf>
    <xf numFmtId="164" fontId="1" fillId="2" borderId="153" xfId="0" applyNumberFormat="1" applyFont="1" applyFill="1" applyBorder="1" applyAlignment="1">
      <alignment horizontal="center" vertical="center" wrapText="1"/>
    </xf>
    <xf numFmtId="164" fontId="1" fillId="2" borderId="150" xfId="0" applyNumberFormat="1" applyFont="1" applyFill="1" applyBorder="1" applyAlignment="1">
      <alignment horizontal="center" vertical="center" wrapText="1"/>
    </xf>
    <xf numFmtId="164" fontId="1" fillId="2" borderId="73" xfId="0" applyNumberFormat="1" applyFont="1" applyFill="1" applyBorder="1" applyAlignment="1">
      <alignment horizontal="center" vertical="center" wrapText="1"/>
    </xf>
    <xf numFmtId="164" fontId="1" fillId="2" borderId="30" xfId="0" applyNumberFormat="1" applyFont="1" applyFill="1" applyBorder="1" applyAlignment="1">
      <alignment horizontal="center" vertical="center" wrapText="1"/>
    </xf>
    <xf numFmtId="0" fontId="4" fillId="12" borderId="111" xfId="0" applyFont="1" applyFill="1" applyBorder="1" applyAlignment="1">
      <alignment horizontal="center" vertical="center" wrapText="1"/>
    </xf>
    <xf numFmtId="0" fontId="4" fillId="12" borderId="78" xfId="0" applyFont="1" applyFill="1" applyBorder="1" applyAlignment="1">
      <alignment horizontal="center" vertical="center" wrapText="1"/>
    </xf>
    <xf numFmtId="0" fontId="15" fillId="12" borderId="111" xfId="0" applyFont="1" applyFill="1" applyBorder="1" applyAlignment="1">
      <alignment horizontal="center" vertical="center" wrapText="1"/>
    </xf>
    <xf numFmtId="0" fontId="15" fillId="12" borderId="78" xfId="0" applyFont="1" applyFill="1" applyBorder="1" applyAlignment="1">
      <alignment horizontal="center" vertical="center" wrapText="1"/>
    </xf>
    <xf numFmtId="49" fontId="4" fillId="2" borderId="28" xfId="0" applyNumberFormat="1" applyFont="1" applyFill="1" applyBorder="1" applyAlignment="1">
      <alignment horizontal="center" vertical="center"/>
    </xf>
    <xf numFmtId="49" fontId="4" fillId="2" borderId="36" xfId="0" applyNumberFormat="1" applyFont="1" applyFill="1" applyBorder="1" applyAlignment="1">
      <alignment horizontal="center" vertical="center"/>
    </xf>
    <xf numFmtId="49" fontId="4" fillId="2" borderId="32" xfId="0" applyNumberFormat="1" applyFont="1" applyFill="1" applyBorder="1" applyAlignment="1">
      <alignment horizontal="center" vertical="center" wrapText="1"/>
    </xf>
    <xf numFmtId="49" fontId="4" fillId="2" borderId="31" xfId="0" applyNumberFormat="1" applyFont="1" applyFill="1" applyBorder="1" applyAlignment="1">
      <alignment horizontal="center" vertical="center" wrapText="1"/>
    </xf>
    <xf numFmtId="49" fontId="4" fillId="2" borderId="44" xfId="0" applyNumberFormat="1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left" vertical="center" indent="1"/>
    </xf>
    <xf numFmtId="0" fontId="10" fillId="0" borderId="103" xfId="0" applyFont="1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66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31266</xdr:colOff>
      <xdr:row>16</xdr:row>
      <xdr:rowOff>31060</xdr:rowOff>
    </xdr:from>
    <xdr:to>
      <xdr:col>4</xdr:col>
      <xdr:colOff>1009442</xdr:colOff>
      <xdr:row>16</xdr:row>
      <xdr:rowOff>250135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31266" y="4412560"/>
          <a:ext cx="5169176" cy="219075"/>
        </a:xfrm>
        <a:prstGeom prst="rect">
          <a:avLst/>
        </a:prstGeom>
        <a:gradFill rotWithShape="1">
          <a:gsLst>
            <a:gs pos="0">
              <a:srgbClr val="FF9900"/>
            </a:gs>
            <a:gs pos="100000">
              <a:srgbClr val="CC0000"/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/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5pPr>
          <a:lvl6pPr marL="2286000" algn="l" defTabSz="914400" rtl="0" eaLnBrk="1" latinLnBrk="0" hangingPunct="1"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6pPr>
          <a:lvl7pPr marL="2743200" algn="l" defTabSz="914400" rtl="0" eaLnBrk="1" latinLnBrk="0" hangingPunct="1"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7pPr>
          <a:lvl8pPr marL="3200400" algn="l" defTabSz="914400" rtl="0" eaLnBrk="1" latinLnBrk="0" hangingPunct="1"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8pPr>
          <a:lvl9pPr marL="3657600" algn="l" defTabSz="914400" rtl="0" eaLnBrk="1" latinLnBrk="0" hangingPunct="1"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9pPr>
        </a:lstStyle>
        <a:p>
          <a:pPr marL="0" marR="0" indent="0" algn="r" defTabSz="914400" rtl="0" eaLnBrk="1" fontAlgn="base" latinLnBrk="0" hangingPunct="1">
            <a:lnSpc>
              <a:spcPct val="100000"/>
            </a:lnSpc>
            <a:spcBef>
              <a:spcPct val="5000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lang="es-ES" sz="1200" b="0" i="0">
              <a:solidFill>
                <a:srgbClr val="FFFFFF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ES" sz="1100" smtClean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© </a:t>
          </a:r>
          <a:r>
            <a:rPr lang="es-ES" sz="1100" i="0" smtClean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Pedro J. Álvarez</a:t>
          </a:r>
          <a:r>
            <a:rPr lang="es-ES" sz="1100" i="0" baseline="0" smtClean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Morales</a:t>
          </a:r>
          <a:endParaRPr lang="es-ES" sz="1100" i="0" kern="1200" smtClean="0">
            <a:solidFill>
              <a:schemeClr val="bg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1</xdr:col>
      <xdr:colOff>124206</xdr:colOff>
      <xdr:row>0</xdr:row>
      <xdr:rowOff>478536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8917" b="89809" l="4570" r="95161">
                      <a14:foregroundMark x1="34409" y1="49682" x2="34409" y2="49682"/>
                      <a14:foregroundMark x1="45430" y1="43949" x2="45430" y2="43949"/>
                      <a14:foregroundMark x1="55914" y1="52866" x2="55914" y2="52866"/>
                      <a14:foregroundMark x1="60484" y1="46497" x2="60484" y2="46497"/>
                      <a14:foregroundMark x1="67742" y1="43949" x2="67742" y2="43949"/>
                      <a14:foregroundMark x1="75269" y1="53503" x2="75269" y2="53503"/>
                      <a14:foregroundMark x1="82796" y1="43949" x2="82796" y2="43949"/>
                      <a14:foregroundMark x1="91129" y1="45860" x2="91129" y2="45860"/>
                      <a14:foregroundMark x1="23656" y1="21019" x2="23656" y2="21019"/>
                      <a14:foregroundMark x1="16398" y1="40764" x2="16398" y2="40764"/>
                      <a14:foregroundMark x1="13978" y1="61783" x2="13978" y2="61783"/>
                      <a14:foregroundMark x1="23656" y1="69427" x2="23656" y2="6942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133856" cy="478536"/>
        </a:xfrm>
        <a:prstGeom prst="rect">
          <a:avLst/>
        </a:prstGeom>
      </xdr:spPr>
    </xdr:pic>
    <xdr:clientData/>
  </xdr:twoCellAnchor>
  <xdr:oneCellAnchor>
    <xdr:from>
      <xdr:col>7</xdr:col>
      <xdr:colOff>666750</xdr:colOff>
      <xdr:row>12</xdr:row>
      <xdr:rowOff>171450</xdr:rowOff>
    </xdr:from>
    <xdr:ext cx="184731" cy="264560"/>
    <xdr:sp macro="" textlink="">
      <xdr:nvSpPr>
        <xdr:cNvPr id="12" name="11 CuadroTexto"/>
        <xdr:cNvSpPr txBox="1"/>
      </xdr:nvSpPr>
      <xdr:spPr>
        <a:xfrm>
          <a:off x="80010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4</xdr:col>
      <xdr:colOff>23</xdr:colOff>
      <xdr:row>0</xdr:row>
      <xdr:rowOff>12</xdr:rowOff>
    </xdr:from>
    <xdr:to>
      <xdr:col>4</xdr:col>
      <xdr:colOff>1027288</xdr:colOff>
      <xdr:row>0</xdr:row>
      <xdr:rowOff>716354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23" y="12"/>
          <a:ext cx="1027265" cy="71634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1133856</xdr:colOff>
      <xdr:row>0</xdr:row>
      <xdr:rowOff>478536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8917" b="89809" l="4570" r="95161">
                      <a14:foregroundMark x1="34409" y1="49682" x2="34409" y2="49682"/>
                      <a14:foregroundMark x1="45430" y1="43949" x2="45430" y2="43949"/>
                      <a14:foregroundMark x1="55914" y1="52866" x2="55914" y2="52866"/>
                      <a14:foregroundMark x1="60484" y1="46497" x2="60484" y2="46497"/>
                      <a14:foregroundMark x1="67742" y1="43949" x2="67742" y2="43949"/>
                      <a14:foregroundMark x1="75269" y1="53503" x2="75269" y2="53503"/>
                      <a14:foregroundMark x1="82796" y1="43949" x2="82796" y2="43949"/>
                      <a14:foregroundMark x1="91129" y1="45860" x2="91129" y2="45860"/>
                      <a14:foregroundMark x1="23656" y1="21019" x2="23656" y2="21019"/>
                      <a14:foregroundMark x1="16398" y1="40764" x2="16398" y2="40764"/>
                      <a14:foregroundMark x1="13978" y1="61783" x2="13978" y2="61783"/>
                      <a14:foregroundMark x1="23656" y1="69427" x2="23656" y2="6942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33856" cy="478536"/>
        </a:xfrm>
        <a:prstGeom prst="rect">
          <a:avLst/>
        </a:prstGeom>
      </xdr:spPr>
    </xdr:pic>
    <xdr:clientData/>
  </xdr:twoCellAnchor>
  <xdr:twoCellAnchor>
    <xdr:from>
      <xdr:col>0</xdr:col>
      <xdr:colOff>32107</xdr:colOff>
      <xdr:row>224</xdr:row>
      <xdr:rowOff>32749</xdr:rowOff>
    </xdr:from>
    <xdr:to>
      <xdr:col>3</xdr:col>
      <xdr:colOff>417387</xdr:colOff>
      <xdr:row>224</xdr:row>
      <xdr:rowOff>251824</xdr:rowOff>
    </xdr:to>
    <xdr:sp macro="" textlink="">
      <xdr:nvSpPr>
        <xdr:cNvPr id="3" name="Text Box 8"/>
        <xdr:cNvSpPr txBox="1">
          <a:spLocks noChangeArrowheads="1"/>
        </xdr:cNvSpPr>
      </xdr:nvSpPr>
      <xdr:spPr bwMode="auto">
        <a:xfrm>
          <a:off x="32107" y="42354786"/>
          <a:ext cx="5484901" cy="219075"/>
        </a:xfrm>
        <a:prstGeom prst="rect">
          <a:avLst/>
        </a:prstGeom>
        <a:gradFill rotWithShape="1">
          <a:gsLst>
            <a:gs pos="0">
              <a:srgbClr val="FF9900"/>
            </a:gs>
            <a:gs pos="100000">
              <a:srgbClr val="CC0000"/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/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5pPr>
          <a:lvl6pPr marL="2286000" algn="l" defTabSz="914400" rtl="0" eaLnBrk="1" latinLnBrk="0" hangingPunct="1"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6pPr>
          <a:lvl7pPr marL="2743200" algn="l" defTabSz="914400" rtl="0" eaLnBrk="1" latinLnBrk="0" hangingPunct="1"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7pPr>
          <a:lvl8pPr marL="3200400" algn="l" defTabSz="914400" rtl="0" eaLnBrk="1" latinLnBrk="0" hangingPunct="1"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8pPr>
          <a:lvl9pPr marL="3657600" algn="l" defTabSz="914400" rtl="0" eaLnBrk="1" latinLnBrk="0" hangingPunct="1"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9pPr>
        </a:lstStyle>
        <a:p>
          <a:pPr marL="0" marR="0" indent="0" algn="r" defTabSz="914400" rtl="0" eaLnBrk="1" fontAlgn="base" latinLnBrk="0" hangingPunct="1">
            <a:lnSpc>
              <a:spcPct val="100000"/>
            </a:lnSpc>
            <a:spcBef>
              <a:spcPct val="5000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lang="es-ES" sz="1200" b="0" i="0">
              <a:solidFill>
                <a:srgbClr val="FFFFFF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ES" sz="1100" smtClean="0">
              <a:solidFill>
                <a:schemeClr val="bg1"/>
              </a:solidFill>
            </a:rPr>
            <a:t>© </a:t>
          </a:r>
          <a:r>
            <a:rPr lang="es-ES" sz="1100" i="0" smtClean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Pedro J. Álvarez</a:t>
          </a:r>
          <a:r>
            <a:rPr lang="es-ES" sz="1100" i="0" baseline="0" smtClean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Morales</a:t>
          </a:r>
          <a:endParaRPr lang="es-ES" sz="1100" i="0" kern="1200" smtClean="0">
            <a:solidFill>
              <a:schemeClr val="bg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38102</xdr:colOff>
      <xdr:row>139</xdr:row>
      <xdr:rowOff>28574</xdr:rowOff>
    </xdr:from>
    <xdr:to>
      <xdr:col>10</xdr:col>
      <xdr:colOff>2422922</xdr:colOff>
      <xdr:row>139</xdr:row>
      <xdr:rowOff>250997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38102" y="26912887"/>
          <a:ext cx="14261304" cy="222423"/>
        </a:xfrm>
        <a:prstGeom prst="rect">
          <a:avLst/>
        </a:prstGeom>
        <a:gradFill rotWithShape="1">
          <a:gsLst>
            <a:gs pos="0">
              <a:srgbClr val="FF9900"/>
            </a:gs>
            <a:gs pos="100000">
              <a:srgbClr val="CC0000"/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/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5pPr>
          <a:lvl6pPr marL="2286000" algn="l" defTabSz="914400" rtl="0" eaLnBrk="1" latinLnBrk="0" hangingPunct="1"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6pPr>
          <a:lvl7pPr marL="2743200" algn="l" defTabSz="914400" rtl="0" eaLnBrk="1" latinLnBrk="0" hangingPunct="1"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7pPr>
          <a:lvl8pPr marL="3200400" algn="l" defTabSz="914400" rtl="0" eaLnBrk="1" latinLnBrk="0" hangingPunct="1"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8pPr>
          <a:lvl9pPr marL="3657600" algn="l" defTabSz="914400" rtl="0" eaLnBrk="1" latinLnBrk="0" hangingPunct="1"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9pPr>
        </a:lstStyle>
        <a:p>
          <a:pPr marL="648000" marR="0" indent="0" algn="ctr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lang="es-ES" sz="1100" smtClean="0">
              <a:solidFill>
                <a:schemeClr val="bg1"/>
              </a:solidFill>
            </a:rPr>
            <a:t>							</a:t>
          </a:r>
          <a:r>
            <a:rPr lang="es-ES" sz="1100" baseline="0" smtClean="0">
              <a:solidFill>
                <a:schemeClr val="bg1"/>
              </a:solidFill>
            </a:rPr>
            <a:t>                  	                </a:t>
          </a:r>
          <a:r>
            <a:rPr lang="es-ES" sz="1100" smtClean="0">
              <a:solidFill>
                <a:schemeClr val="bg1"/>
              </a:solidFill>
            </a:rPr>
            <a:t>© </a:t>
          </a:r>
          <a:r>
            <a:rPr lang="es-ES" sz="1100" i="0" smtClean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Pedro J. Álvarez</a:t>
          </a:r>
          <a:r>
            <a:rPr lang="es-ES" sz="1100" i="0" baseline="0" smtClean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Morales</a:t>
          </a:r>
          <a:endParaRPr lang="es-ES" sz="1100" i="0" kern="1200" smtClean="0">
            <a:solidFill>
              <a:schemeClr val="bg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1133856</xdr:colOff>
      <xdr:row>1</xdr:row>
      <xdr:rowOff>97536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8917" b="89809" l="4570" r="95161">
                      <a14:foregroundMark x1="34409" y1="49682" x2="34409" y2="49682"/>
                      <a14:foregroundMark x1="45430" y1="43949" x2="45430" y2="43949"/>
                      <a14:foregroundMark x1="55914" y1="52866" x2="55914" y2="52866"/>
                      <a14:foregroundMark x1="60484" y1="46497" x2="60484" y2="46497"/>
                      <a14:foregroundMark x1="67742" y1="43949" x2="67742" y2="43949"/>
                      <a14:foregroundMark x1="75269" y1="53503" x2="75269" y2="53503"/>
                      <a14:foregroundMark x1="82796" y1="43949" x2="82796" y2="43949"/>
                      <a14:foregroundMark x1="91129" y1="45860" x2="91129" y2="45860"/>
                      <a14:foregroundMark x1="23656" y1="21019" x2="23656" y2="21019"/>
                      <a14:foregroundMark x1="16398" y1="40764" x2="16398" y2="40764"/>
                      <a14:foregroundMark x1="13978" y1="61783" x2="13978" y2="61783"/>
                      <a14:foregroundMark x1="23656" y1="69427" x2="23656" y2="6942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33856" cy="4785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86106</xdr:colOff>
      <xdr:row>0</xdr:row>
      <xdr:rowOff>478536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8917" b="89809" l="4570" r="95161">
                      <a14:foregroundMark x1="34409" y1="49682" x2="34409" y2="49682"/>
                      <a14:foregroundMark x1="45430" y1="43949" x2="45430" y2="43949"/>
                      <a14:foregroundMark x1="55914" y1="52866" x2="55914" y2="52866"/>
                      <a14:foregroundMark x1="60484" y1="46497" x2="60484" y2="46497"/>
                      <a14:foregroundMark x1="67742" y1="43949" x2="67742" y2="43949"/>
                      <a14:foregroundMark x1="75269" y1="53503" x2="75269" y2="53503"/>
                      <a14:foregroundMark x1="82796" y1="43949" x2="82796" y2="43949"/>
                      <a14:foregroundMark x1="91129" y1="45860" x2="91129" y2="45860"/>
                      <a14:foregroundMark x1="23656" y1="21019" x2="23656" y2="21019"/>
                      <a14:foregroundMark x1="16398" y1="40764" x2="16398" y2="40764"/>
                      <a14:foregroundMark x1="13978" y1="61783" x2="13978" y2="61783"/>
                      <a14:foregroundMark x1="23656" y1="69427" x2="23656" y2="6942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33856" cy="478536"/>
        </a:xfrm>
        <a:prstGeom prst="rect">
          <a:avLst/>
        </a:prstGeom>
      </xdr:spPr>
    </xdr:pic>
    <xdr:clientData/>
  </xdr:twoCellAnchor>
  <xdr:twoCellAnchor>
    <xdr:from>
      <xdr:col>0</xdr:col>
      <xdr:colOff>40247</xdr:colOff>
      <xdr:row>24</xdr:row>
      <xdr:rowOff>28575</xdr:rowOff>
    </xdr:from>
    <xdr:to>
      <xdr:col>16</xdr:col>
      <xdr:colOff>516496</xdr:colOff>
      <xdr:row>24</xdr:row>
      <xdr:rowOff>247650</xdr:rowOff>
    </xdr:to>
    <xdr:sp macro="" textlink="">
      <xdr:nvSpPr>
        <xdr:cNvPr id="3" name="Text Box 8"/>
        <xdr:cNvSpPr txBox="1">
          <a:spLocks noChangeArrowheads="1"/>
        </xdr:cNvSpPr>
      </xdr:nvSpPr>
      <xdr:spPr bwMode="auto">
        <a:xfrm>
          <a:off x="40247" y="5622836"/>
          <a:ext cx="10698855" cy="219075"/>
        </a:xfrm>
        <a:prstGeom prst="rect">
          <a:avLst/>
        </a:prstGeom>
        <a:gradFill rotWithShape="1">
          <a:gsLst>
            <a:gs pos="0">
              <a:srgbClr val="FF9900"/>
            </a:gs>
            <a:gs pos="100000">
              <a:srgbClr val="CC0000"/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/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5pPr>
          <a:lvl6pPr marL="2286000" algn="l" defTabSz="914400" rtl="0" eaLnBrk="1" latinLnBrk="0" hangingPunct="1"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6pPr>
          <a:lvl7pPr marL="2743200" algn="l" defTabSz="914400" rtl="0" eaLnBrk="1" latinLnBrk="0" hangingPunct="1"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7pPr>
          <a:lvl8pPr marL="3200400" algn="l" defTabSz="914400" rtl="0" eaLnBrk="1" latinLnBrk="0" hangingPunct="1"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8pPr>
          <a:lvl9pPr marL="3657600" algn="l" defTabSz="914400" rtl="0" eaLnBrk="1" latinLnBrk="0" hangingPunct="1"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9pPr>
        </a:lstStyle>
        <a:p>
          <a:pPr marL="0" marR="0" indent="0" algn="r" defTabSz="914400" rtl="0" eaLnBrk="1" fontAlgn="base" latinLnBrk="0" hangingPunct="1">
            <a:lnSpc>
              <a:spcPct val="100000"/>
            </a:lnSpc>
            <a:spcBef>
              <a:spcPct val="5000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lang="es-ES" sz="1200" b="0" i="0">
              <a:solidFill>
                <a:srgbClr val="FFFFFF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ES" sz="1100" smtClean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© </a:t>
          </a:r>
          <a:r>
            <a:rPr lang="es-ES" sz="1100" i="0" smtClean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Pedro J. Álvarez</a:t>
          </a:r>
          <a:r>
            <a:rPr lang="es-ES" sz="1100" i="0" baseline="0" smtClean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Morales</a:t>
          </a:r>
          <a:endParaRPr lang="es-ES" sz="1100" i="0" kern="1200" smtClean="0">
            <a:solidFill>
              <a:schemeClr val="bg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14</xdr:col>
      <xdr:colOff>57173</xdr:colOff>
      <xdr:row>0</xdr:row>
      <xdr:rowOff>0</xdr:rowOff>
    </xdr:from>
    <xdr:to>
      <xdr:col>15</xdr:col>
      <xdr:colOff>531988</xdr:colOff>
      <xdr:row>1</xdr:row>
      <xdr:rowOff>221042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44098" y="0"/>
          <a:ext cx="1027265" cy="7163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1133856</xdr:colOff>
      <xdr:row>1</xdr:row>
      <xdr:rowOff>183261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8917" b="89809" l="4570" r="95161">
                      <a14:foregroundMark x1="34409" y1="49682" x2="34409" y2="49682"/>
                      <a14:foregroundMark x1="45430" y1="43949" x2="45430" y2="43949"/>
                      <a14:foregroundMark x1="55914" y1="52866" x2="55914" y2="52866"/>
                      <a14:foregroundMark x1="60484" y1="46497" x2="60484" y2="46497"/>
                      <a14:foregroundMark x1="67742" y1="43949" x2="67742" y2="43949"/>
                      <a14:foregroundMark x1="75269" y1="53503" x2="75269" y2="53503"/>
                      <a14:foregroundMark x1="82796" y1="43949" x2="82796" y2="43949"/>
                      <a14:foregroundMark x1="91129" y1="45860" x2="91129" y2="45860"/>
                      <a14:foregroundMark x1="23656" y1="21019" x2="23656" y2="21019"/>
                      <a14:foregroundMark x1="16398" y1="40764" x2="16398" y2="40764"/>
                      <a14:foregroundMark x1="13978" y1="61783" x2="13978" y2="61783"/>
                      <a14:foregroundMark x1="23656" y1="69427" x2="23656" y2="6942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33856" cy="478536"/>
        </a:xfrm>
        <a:prstGeom prst="rect">
          <a:avLst/>
        </a:prstGeom>
      </xdr:spPr>
    </xdr:pic>
    <xdr:clientData/>
  </xdr:twoCellAnchor>
  <xdr:twoCellAnchor>
    <xdr:from>
      <xdr:col>0</xdr:col>
      <xdr:colOff>39037</xdr:colOff>
      <xdr:row>119</xdr:row>
      <xdr:rowOff>26473</xdr:rowOff>
    </xdr:from>
    <xdr:to>
      <xdr:col>9</xdr:col>
      <xdr:colOff>1167933</xdr:colOff>
      <xdr:row>119</xdr:row>
      <xdr:rowOff>245548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39037" y="21360131"/>
          <a:ext cx="10997421" cy="219075"/>
        </a:xfrm>
        <a:prstGeom prst="rect">
          <a:avLst/>
        </a:prstGeom>
        <a:gradFill rotWithShape="1">
          <a:gsLst>
            <a:gs pos="0">
              <a:srgbClr val="FF9900"/>
            </a:gs>
            <a:gs pos="100000">
              <a:srgbClr val="CC0000"/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/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5pPr>
          <a:lvl6pPr marL="2286000" algn="l" defTabSz="914400" rtl="0" eaLnBrk="1" latinLnBrk="0" hangingPunct="1"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6pPr>
          <a:lvl7pPr marL="2743200" algn="l" defTabSz="914400" rtl="0" eaLnBrk="1" latinLnBrk="0" hangingPunct="1"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7pPr>
          <a:lvl8pPr marL="3200400" algn="l" defTabSz="914400" rtl="0" eaLnBrk="1" latinLnBrk="0" hangingPunct="1"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8pPr>
          <a:lvl9pPr marL="3657600" algn="l" defTabSz="914400" rtl="0" eaLnBrk="1" latinLnBrk="0" hangingPunct="1"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9pPr>
        </a:lstStyle>
        <a:p>
          <a:pPr marL="0" marR="0" indent="0" algn="r" defTabSz="914400" rtl="0" eaLnBrk="1" fontAlgn="base" latinLnBrk="0" hangingPunct="1">
            <a:lnSpc>
              <a:spcPct val="100000"/>
            </a:lnSpc>
            <a:spcBef>
              <a:spcPct val="5000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lang="es-ES" sz="1100" b="0" i="0">
              <a:solidFill>
                <a:srgbClr val="FFFFFF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ES" sz="1100" smtClean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© </a:t>
          </a:r>
          <a:r>
            <a:rPr lang="es-ES" sz="1100" i="0" smtClean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Pedro J. Álvarez</a:t>
          </a:r>
          <a:r>
            <a:rPr lang="es-ES" sz="1100" i="0" baseline="0" smtClean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Morales</a:t>
          </a:r>
          <a:endParaRPr lang="es-ES" sz="1100" i="0" kern="1200" smtClean="0">
            <a:solidFill>
              <a:schemeClr val="bg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9</xdr:col>
      <xdr:colOff>152423</xdr:colOff>
      <xdr:row>0</xdr:row>
      <xdr:rowOff>19050</xdr:rowOff>
    </xdr:from>
    <xdr:to>
      <xdr:col>9</xdr:col>
      <xdr:colOff>1179688</xdr:colOff>
      <xdr:row>2</xdr:row>
      <xdr:rowOff>249617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323" y="19050"/>
          <a:ext cx="1027265" cy="7163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1133856</xdr:colOff>
      <xdr:row>0</xdr:row>
      <xdr:rowOff>478536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8917" b="89809" l="4570" r="95161">
                      <a14:foregroundMark x1="34409" y1="49682" x2="34409" y2="49682"/>
                      <a14:foregroundMark x1="45430" y1="43949" x2="45430" y2="43949"/>
                      <a14:foregroundMark x1="55914" y1="52866" x2="55914" y2="52866"/>
                      <a14:foregroundMark x1="60484" y1="46497" x2="60484" y2="46497"/>
                      <a14:foregroundMark x1="67742" y1="43949" x2="67742" y2="43949"/>
                      <a14:foregroundMark x1="75269" y1="53503" x2="75269" y2="53503"/>
                      <a14:foregroundMark x1="82796" y1="43949" x2="82796" y2="43949"/>
                      <a14:foregroundMark x1="91129" y1="45860" x2="91129" y2="45860"/>
                      <a14:foregroundMark x1="23656" y1="21019" x2="23656" y2="21019"/>
                      <a14:foregroundMark x1="16398" y1="40764" x2="16398" y2="40764"/>
                      <a14:foregroundMark x1="13978" y1="61783" x2="13978" y2="61783"/>
                      <a14:foregroundMark x1="23656" y1="69427" x2="23656" y2="6942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33856" cy="478536"/>
        </a:xfrm>
        <a:prstGeom prst="rect">
          <a:avLst/>
        </a:prstGeom>
      </xdr:spPr>
    </xdr:pic>
    <xdr:clientData/>
  </xdr:twoCellAnchor>
  <xdr:twoCellAnchor>
    <xdr:from>
      <xdr:col>0</xdr:col>
      <xdr:colOff>50800</xdr:colOff>
      <xdr:row>39</xdr:row>
      <xdr:rowOff>32106</xdr:rowOff>
    </xdr:from>
    <xdr:to>
      <xdr:col>25</xdr:col>
      <xdr:colOff>0</xdr:colOff>
      <xdr:row>39</xdr:row>
      <xdr:rowOff>242522</xdr:rowOff>
    </xdr:to>
    <xdr:sp macro="" textlink="">
      <xdr:nvSpPr>
        <xdr:cNvPr id="3" name="Text Box 8"/>
        <xdr:cNvSpPr txBox="1">
          <a:spLocks noChangeArrowheads="1"/>
        </xdr:cNvSpPr>
      </xdr:nvSpPr>
      <xdr:spPr bwMode="auto">
        <a:xfrm>
          <a:off x="50800" y="8109306"/>
          <a:ext cx="14963532" cy="210416"/>
        </a:xfrm>
        <a:prstGeom prst="rect">
          <a:avLst/>
        </a:prstGeom>
        <a:gradFill rotWithShape="1">
          <a:gsLst>
            <a:gs pos="0">
              <a:srgbClr val="FF9900"/>
            </a:gs>
            <a:gs pos="100000">
              <a:srgbClr val="CC0000"/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/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5pPr>
          <a:lvl6pPr marL="2286000" algn="l" defTabSz="914400" rtl="0" eaLnBrk="1" latinLnBrk="0" hangingPunct="1"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6pPr>
          <a:lvl7pPr marL="2743200" algn="l" defTabSz="914400" rtl="0" eaLnBrk="1" latinLnBrk="0" hangingPunct="1"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7pPr>
          <a:lvl8pPr marL="3200400" algn="l" defTabSz="914400" rtl="0" eaLnBrk="1" latinLnBrk="0" hangingPunct="1"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8pPr>
          <a:lvl9pPr marL="3657600" algn="l" defTabSz="914400" rtl="0" eaLnBrk="1" latinLnBrk="0" hangingPunct="1"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9pPr>
        </a:lstStyle>
        <a:p>
          <a:pPr marL="0" marR="0" indent="0" algn="l" defTabSz="914400" rtl="0" eaLnBrk="1" fontAlgn="base" latinLnBrk="0" hangingPunct="1">
            <a:lnSpc>
              <a:spcPct val="100000"/>
            </a:lnSpc>
            <a:spcBef>
              <a:spcPct val="5000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lang="es-ES" sz="1200" b="0" i="0">
              <a:solidFill>
                <a:srgbClr val="FFFFFF"/>
              </a:solidFill>
              <a:latin typeface="Arial" panose="020B0604020202020204" pitchFamily="34" charset="0"/>
              <a:cs typeface="Arial" panose="020B0604020202020204" pitchFamily="34" charset="0"/>
            </a:rPr>
            <a:t> 										</a:t>
          </a:r>
          <a:r>
            <a:rPr lang="es-ES" sz="1200" b="0" i="0" baseline="0">
              <a:solidFill>
                <a:srgbClr val="FFFFFF"/>
              </a:solidFill>
              <a:latin typeface="Arial" panose="020B0604020202020204" pitchFamily="34" charset="0"/>
              <a:cs typeface="Arial" panose="020B0604020202020204" pitchFamily="34" charset="0"/>
            </a:rPr>
            <a:t>               </a:t>
          </a:r>
          <a:r>
            <a:rPr lang="es-ES" sz="1100" smtClean="0">
              <a:solidFill>
                <a:schemeClr val="bg1"/>
              </a:solidFill>
            </a:rPr>
            <a:t>© </a:t>
          </a:r>
          <a:r>
            <a:rPr lang="es-ES" sz="1100" i="0" smtClean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Pedro J. Álvarez</a:t>
          </a:r>
          <a:r>
            <a:rPr lang="es-ES" sz="1100" i="0" baseline="0" smtClean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Morales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1133856</xdr:colOff>
      <xdr:row>0</xdr:row>
      <xdr:rowOff>478536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8917" b="89809" l="4570" r="95161">
                      <a14:foregroundMark x1="34409" y1="49682" x2="34409" y2="49682"/>
                      <a14:foregroundMark x1="45430" y1="43949" x2="45430" y2="43949"/>
                      <a14:foregroundMark x1="55914" y1="52866" x2="55914" y2="52866"/>
                      <a14:foregroundMark x1="60484" y1="46497" x2="60484" y2="46497"/>
                      <a14:foregroundMark x1="67742" y1="43949" x2="67742" y2="43949"/>
                      <a14:foregroundMark x1="75269" y1="53503" x2="75269" y2="53503"/>
                      <a14:foregroundMark x1="82796" y1="43949" x2="82796" y2="43949"/>
                      <a14:foregroundMark x1="91129" y1="45860" x2="91129" y2="45860"/>
                      <a14:foregroundMark x1="23656" y1="21019" x2="23656" y2="21019"/>
                      <a14:foregroundMark x1="16398" y1="40764" x2="16398" y2="40764"/>
                      <a14:foregroundMark x1="13978" y1="61783" x2="13978" y2="61783"/>
                      <a14:foregroundMark x1="23656" y1="69427" x2="23656" y2="6942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33856" cy="478536"/>
        </a:xfrm>
        <a:prstGeom prst="rect">
          <a:avLst/>
        </a:prstGeom>
      </xdr:spPr>
    </xdr:pic>
    <xdr:clientData/>
  </xdr:twoCellAnchor>
  <xdr:twoCellAnchor>
    <xdr:from>
      <xdr:col>0</xdr:col>
      <xdr:colOff>50800</xdr:colOff>
      <xdr:row>84</xdr:row>
      <xdr:rowOff>32106</xdr:rowOff>
    </xdr:from>
    <xdr:to>
      <xdr:col>25</xdr:col>
      <xdr:colOff>0</xdr:colOff>
      <xdr:row>84</xdr:row>
      <xdr:rowOff>242522</xdr:rowOff>
    </xdr:to>
    <xdr:sp macro="" textlink="">
      <xdr:nvSpPr>
        <xdr:cNvPr id="3" name="Text Box 8"/>
        <xdr:cNvSpPr txBox="1">
          <a:spLocks noChangeArrowheads="1"/>
        </xdr:cNvSpPr>
      </xdr:nvSpPr>
      <xdr:spPr bwMode="auto">
        <a:xfrm>
          <a:off x="50800" y="8004531"/>
          <a:ext cx="13970000" cy="210416"/>
        </a:xfrm>
        <a:prstGeom prst="rect">
          <a:avLst/>
        </a:prstGeom>
        <a:gradFill rotWithShape="1">
          <a:gsLst>
            <a:gs pos="0">
              <a:srgbClr val="FF9900"/>
            </a:gs>
            <a:gs pos="100000">
              <a:srgbClr val="CC0000"/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/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5pPr>
          <a:lvl6pPr marL="2286000" algn="l" defTabSz="914400" rtl="0" eaLnBrk="1" latinLnBrk="0" hangingPunct="1"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6pPr>
          <a:lvl7pPr marL="2743200" algn="l" defTabSz="914400" rtl="0" eaLnBrk="1" latinLnBrk="0" hangingPunct="1"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7pPr>
          <a:lvl8pPr marL="3200400" algn="l" defTabSz="914400" rtl="0" eaLnBrk="1" latinLnBrk="0" hangingPunct="1"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8pPr>
          <a:lvl9pPr marL="3657600" algn="l" defTabSz="914400" rtl="0" eaLnBrk="1" latinLnBrk="0" hangingPunct="1"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9pPr>
        </a:lstStyle>
        <a:p>
          <a:pPr marL="0" marR="0" indent="0" algn="l" defTabSz="914400" rtl="0" eaLnBrk="1" fontAlgn="base" latinLnBrk="0" hangingPunct="1">
            <a:lnSpc>
              <a:spcPct val="100000"/>
            </a:lnSpc>
            <a:spcBef>
              <a:spcPct val="5000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lang="es-ES" sz="1200" b="0" i="0">
              <a:solidFill>
                <a:srgbClr val="FFFFFF"/>
              </a:solidFill>
              <a:latin typeface="Arial" panose="020B0604020202020204" pitchFamily="34" charset="0"/>
              <a:cs typeface="Arial" panose="020B0604020202020204" pitchFamily="34" charset="0"/>
            </a:rPr>
            <a:t> 										</a:t>
          </a:r>
          <a:r>
            <a:rPr lang="es-ES" sz="1200" b="0" i="0" baseline="0">
              <a:solidFill>
                <a:srgbClr val="FFFFFF"/>
              </a:solidFill>
              <a:latin typeface="Arial" panose="020B0604020202020204" pitchFamily="34" charset="0"/>
              <a:cs typeface="Arial" panose="020B0604020202020204" pitchFamily="34" charset="0"/>
            </a:rPr>
            <a:t>               </a:t>
          </a:r>
          <a:r>
            <a:rPr lang="es-ES" sz="1100" smtClean="0">
              <a:solidFill>
                <a:schemeClr val="bg1"/>
              </a:solidFill>
            </a:rPr>
            <a:t>© </a:t>
          </a:r>
          <a:r>
            <a:rPr lang="es-ES" sz="1100" i="0" smtClean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Pedro J. Álvarez</a:t>
          </a:r>
          <a:r>
            <a:rPr lang="es-ES" sz="1100" i="0" baseline="0" smtClean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Morales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1133856</xdr:colOff>
      <xdr:row>0</xdr:row>
      <xdr:rowOff>478536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8917" b="89809" l="4570" r="95161">
                      <a14:foregroundMark x1="34409" y1="49682" x2="34409" y2="49682"/>
                      <a14:foregroundMark x1="45430" y1="43949" x2="45430" y2="43949"/>
                      <a14:foregroundMark x1="55914" y1="52866" x2="55914" y2="52866"/>
                      <a14:foregroundMark x1="60484" y1="46497" x2="60484" y2="46497"/>
                      <a14:foregroundMark x1="67742" y1="43949" x2="67742" y2="43949"/>
                      <a14:foregroundMark x1="75269" y1="53503" x2="75269" y2="53503"/>
                      <a14:foregroundMark x1="82796" y1="43949" x2="82796" y2="43949"/>
                      <a14:foregroundMark x1="91129" y1="45860" x2="91129" y2="45860"/>
                      <a14:foregroundMark x1="23656" y1="21019" x2="23656" y2="21019"/>
                      <a14:foregroundMark x1="16398" y1="40764" x2="16398" y2="40764"/>
                      <a14:foregroundMark x1="13978" y1="61783" x2="13978" y2="61783"/>
                      <a14:foregroundMark x1="23656" y1="69427" x2="23656" y2="6942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33856" cy="478536"/>
        </a:xfrm>
        <a:prstGeom prst="rect">
          <a:avLst/>
        </a:prstGeom>
      </xdr:spPr>
    </xdr:pic>
    <xdr:clientData/>
  </xdr:twoCellAnchor>
  <xdr:twoCellAnchor>
    <xdr:from>
      <xdr:col>0</xdr:col>
      <xdr:colOff>50800</xdr:colOff>
      <xdr:row>129</xdr:row>
      <xdr:rowOff>32106</xdr:rowOff>
    </xdr:from>
    <xdr:to>
      <xdr:col>25</xdr:col>
      <xdr:colOff>0</xdr:colOff>
      <xdr:row>129</xdr:row>
      <xdr:rowOff>242522</xdr:rowOff>
    </xdr:to>
    <xdr:sp macro="" textlink="">
      <xdr:nvSpPr>
        <xdr:cNvPr id="3" name="Text Box 8"/>
        <xdr:cNvSpPr txBox="1">
          <a:spLocks noChangeArrowheads="1"/>
        </xdr:cNvSpPr>
      </xdr:nvSpPr>
      <xdr:spPr bwMode="auto">
        <a:xfrm>
          <a:off x="50800" y="17005656"/>
          <a:ext cx="13970000" cy="210416"/>
        </a:xfrm>
        <a:prstGeom prst="rect">
          <a:avLst/>
        </a:prstGeom>
        <a:gradFill rotWithShape="1">
          <a:gsLst>
            <a:gs pos="0">
              <a:srgbClr val="FF9900"/>
            </a:gs>
            <a:gs pos="100000">
              <a:srgbClr val="CC0000"/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/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5pPr>
          <a:lvl6pPr marL="2286000" algn="l" defTabSz="914400" rtl="0" eaLnBrk="1" latinLnBrk="0" hangingPunct="1"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6pPr>
          <a:lvl7pPr marL="2743200" algn="l" defTabSz="914400" rtl="0" eaLnBrk="1" latinLnBrk="0" hangingPunct="1"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7pPr>
          <a:lvl8pPr marL="3200400" algn="l" defTabSz="914400" rtl="0" eaLnBrk="1" latinLnBrk="0" hangingPunct="1"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8pPr>
          <a:lvl9pPr marL="3657600" algn="l" defTabSz="914400" rtl="0" eaLnBrk="1" latinLnBrk="0" hangingPunct="1"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9pPr>
        </a:lstStyle>
        <a:p>
          <a:pPr marL="0" marR="0" indent="0" algn="l" defTabSz="914400" rtl="0" eaLnBrk="1" fontAlgn="base" latinLnBrk="0" hangingPunct="1">
            <a:lnSpc>
              <a:spcPct val="100000"/>
            </a:lnSpc>
            <a:spcBef>
              <a:spcPct val="5000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lang="es-ES" sz="1200" b="0" i="0">
              <a:solidFill>
                <a:srgbClr val="FFFFFF"/>
              </a:solidFill>
              <a:latin typeface="Arial" panose="020B0604020202020204" pitchFamily="34" charset="0"/>
              <a:cs typeface="Arial" panose="020B0604020202020204" pitchFamily="34" charset="0"/>
            </a:rPr>
            <a:t> 										</a:t>
          </a:r>
          <a:r>
            <a:rPr lang="es-ES" sz="1200" b="0" i="0" baseline="0">
              <a:solidFill>
                <a:srgbClr val="FFFFFF"/>
              </a:solidFill>
              <a:latin typeface="Arial" panose="020B0604020202020204" pitchFamily="34" charset="0"/>
              <a:cs typeface="Arial" panose="020B0604020202020204" pitchFamily="34" charset="0"/>
            </a:rPr>
            <a:t>               </a:t>
          </a:r>
          <a:r>
            <a:rPr lang="es-ES" sz="1100" smtClean="0">
              <a:solidFill>
                <a:schemeClr val="bg1"/>
              </a:solidFill>
            </a:rPr>
            <a:t>© </a:t>
          </a:r>
          <a:r>
            <a:rPr lang="es-ES" sz="1100" i="0" smtClean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Pedro J. Álvarez</a:t>
          </a:r>
          <a:r>
            <a:rPr lang="es-ES" sz="1100" i="0" baseline="0" smtClean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Morales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1133856</xdr:colOff>
      <xdr:row>1</xdr:row>
      <xdr:rowOff>192786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8917" b="89809" l="4570" r="95161">
                      <a14:foregroundMark x1="34409" y1="49682" x2="34409" y2="49682"/>
                      <a14:foregroundMark x1="45430" y1="43949" x2="45430" y2="43949"/>
                      <a14:foregroundMark x1="55914" y1="52866" x2="55914" y2="52866"/>
                      <a14:foregroundMark x1="60484" y1="46497" x2="60484" y2="46497"/>
                      <a14:foregroundMark x1="67742" y1="43949" x2="67742" y2="43949"/>
                      <a14:foregroundMark x1="75269" y1="53503" x2="75269" y2="53503"/>
                      <a14:foregroundMark x1="82796" y1="43949" x2="82796" y2="43949"/>
                      <a14:foregroundMark x1="91129" y1="45860" x2="91129" y2="45860"/>
                      <a14:foregroundMark x1="23656" y1="21019" x2="23656" y2="21019"/>
                      <a14:foregroundMark x1="16398" y1="40764" x2="16398" y2="40764"/>
                      <a14:foregroundMark x1="13978" y1="61783" x2="13978" y2="61783"/>
                      <a14:foregroundMark x1="23656" y1="69427" x2="23656" y2="6942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33856" cy="478536"/>
        </a:xfrm>
        <a:prstGeom prst="rect">
          <a:avLst/>
        </a:prstGeom>
      </xdr:spPr>
    </xdr:pic>
    <xdr:clientData/>
  </xdr:twoCellAnchor>
  <xdr:twoCellAnchor>
    <xdr:from>
      <xdr:col>0</xdr:col>
      <xdr:colOff>36236</xdr:colOff>
      <xdr:row>56</xdr:row>
      <xdr:rowOff>25883</xdr:rowOff>
    </xdr:from>
    <xdr:to>
      <xdr:col>5</xdr:col>
      <xdr:colOff>556109</xdr:colOff>
      <xdr:row>56</xdr:row>
      <xdr:rowOff>244958</xdr:rowOff>
    </xdr:to>
    <xdr:sp macro="" textlink="">
      <xdr:nvSpPr>
        <xdr:cNvPr id="3" name="Text Box 8"/>
        <xdr:cNvSpPr txBox="1">
          <a:spLocks noChangeArrowheads="1"/>
        </xdr:cNvSpPr>
      </xdr:nvSpPr>
      <xdr:spPr bwMode="auto">
        <a:xfrm>
          <a:off x="36236" y="13738777"/>
          <a:ext cx="7223609" cy="219075"/>
        </a:xfrm>
        <a:prstGeom prst="rect">
          <a:avLst/>
        </a:prstGeom>
        <a:gradFill rotWithShape="1">
          <a:gsLst>
            <a:gs pos="0">
              <a:srgbClr val="FF9900"/>
            </a:gs>
            <a:gs pos="100000">
              <a:srgbClr val="CC0000"/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/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5pPr>
          <a:lvl6pPr marL="2286000" algn="l" defTabSz="914400" rtl="0" eaLnBrk="1" latinLnBrk="0" hangingPunct="1"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6pPr>
          <a:lvl7pPr marL="2743200" algn="l" defTabSz="914400" rtl="0" eaLnBrk="1" latinLnBrk="0" hangingPunct="1"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7pPr>
          <a:lvl8pPr marL="3200400" algn="l" defTabSz="914400" rtl="0" eaLnBrk="1" latinLnBrk="0" hangingPunct="1"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8pPr>
          <a:lvl9pPr marL="3657600" algn="l" defTabSz="914400" rtl="0" eaLnBrk="1" latinLnBrk="0" hangingPunct="1"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9pPr>
        </a:lstStyle>
        <a:p>
          <a:pPr marL="0" marR="0" indent="0" algn="r" defTabSz="914400" rtl="0" eaLnBrk="1" fontAlgn="base" latinLnBrk="0" hangingPunct="1">
            <a:lnSpc>
              <a:spcPct val="100000"/>
            </a:lnSpc>
            <a:spcBef>
              <a:spcPct val="5000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lang="es-ES" sz="1200" b="0" i="0">
              <a:solidFill>
                <a:srgbClr val="FFFFFF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ES" sz="1100" smtClean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© </a:t>
          </a:r>
          <a:r>
            <a:rPr lang="es-ES" sz="1100" i="0" smtClean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Pedro J. Álvarez</a:t>
          </a:r>
          <a:r>
            <a:rPr lang="es-ES" sz="1100" i="0" baseline="0" smtClean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Morales</a:t>
          </a:r>
          <a:endParaRPr lang="es-ES" sz="1100" i="0" kern="1200" smtClean="0">
            <a:solidFill>
              <a:schemeClr val="bg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1133856</xdr:colOff>
      <xdr:row>0</xdr:row>
      <xdr:rowOff>478536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8917" b="89809" l="4570" r="95161">
                      <a14:foregroundMark x1="34409" y1="49682" x2="34409" y2="49682"/>
                      <a14:foregroundMark x1="45430" y1="43949" x2="45430" y2="43949"/>
                      <a14:foregroundMark x1="55914" y1="52866" x2="55914" y2="52866"/>
                      <a14:foregroundMark x1="60484" y1="46497" x2="60484" y2="46497"/>
                      <a14:foregroundMark x1="67742" y1="43949" x2="67742" y2="43949"/>
                      <a14:foregroundMark x1="75269" y1="53503" x2="75269" y2="53503"/>
                      <a14:foregroundMark x1="82796" y1="43949" x2="82796" y2="43949"/>
                      <a14:foregroundMark x1="91129" y1="45860" x2="91129" y2="45860"/>
                      <a14:foregroundMark x1="23656" y1="21019" x2="23656" y2="21019"/>
                      <a14:foregroundMark x1="16398" y1="40764" x2="16398" y2="40764"/>
                      <a14:foregroundMark x1="13978" y1="61783" x2="13978" y2="61783"/>
                      <a14:foregroundMark x1="23656" y1="69427" x2="23656" y2="6942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33856" cy="478536"/>
        </a:xfrm>
        <a:prstGeom prst="rect">
          <a:avLst/>
        </a:prstGeom>
      </xdr:spPr>
    </xdr:pic>
    <xdr:clientData/>
  </xdr:twoCellAnchor>
  <xdr:twoCellAnchor>
    <xdr:from>
      <xdr:col>0</xdr:col>
      <xdr:colOff>28898</xdr:colOff>
      <xdr:row>559</xdr:row>
      <xdr:rowOff>26130</xdr:rowOff>
    </xdr:from>
    <xdr:to>
      <xdr:col>6</xdr:col>
      <xdr:colOff>414666</xdr:colOff>
      <xdr:row>559</xdr:row>
      <xdr:rowOff>245205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28898" y="104661539"/>
          <a:ext cx="6642708" cy="219075"/>
        </a:xfrm>
        <a:prstGeom prst="rect">
          <a:avLst/>
        </a:prstGeom>
        <a:gradFill rotWithShape="1">
          <a:gsLst>
            <a:gs pos="0">
              <a:srgbClr val="FF9900"/>
            </a:gs>
            <a:gs pos="100000">
              <a:srgbClr val="CC0000"/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/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5pPr>
          <a:lvl6pPr marL="2286000" algn="l" defTabSz="914400" rtl="0" eaLnBrk="1" latinLnBrk="0" hangingPunct="1"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6pPr>
          <a:lvl7pPr marL="2743200" algn="l" defTabSz="914400" rtl="0" eaLnBrk="1" latinLnBrk="0" hangingPunct="1"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7pPr>
          <a:lvl8pPr marL="3200400" algn="l" defTabSz="914400" rtl="0" eaLnBrk="1" latinLnBrk="0" hangingPunct="1"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8pPr>
          <a:lvl9pPr marL="3657600" algn="l" defTabSz="914400" rtl="0" eaLnBrk="1" latinLnBrk="0" hangingPunct="1"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9pPr>
        </a:lstStyle>
        <a:p>
          <a:pPr marL="0" marR="0" lvl="0" indent="0" algn="r" defTabSz="914400" rtl="0" eaLnBrk="1" fontAlgn="base" latinLnBrk="0" hangingPunct="1">
            <a:lnSpc>
              <a:spcPct val="100000"/>
            </a:lnSpc>
            <a:spcBef>
              <a:spcPct val="5000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kumimoji="0" lang="es-ES" sz="1100" b="0" i="0" u="none" strike="noStrike" kern="120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kumimoji="0" lang="es-ES" sz="1100" b="0" i="1" u="none" strike="noStrike" kern="120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© </a:t>
          </a:r>
          <a:r>
            <a:rPr kumimoji="0" lang="es-ES" sz="1100" b="0" i="0" u="none" strike="noStrike" kern="120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Pedro J. Álvarez Morales</a:t>
          </a:r>
          <a:endParaRPr kumimoji="0" lang="es-ES" sz="1100" b="0" i="0" u="none" strike="noStrike" kern="120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1133856</xdr:colOff>
      <xdr:row>0</xdr:row>
      <xdr:rowOff>478536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8917" b="89809" l="4570" r="95161">
                      <a14:foregroundMark x1="34409" y1="49682" x2="34409" y2="49682"/>
                      <a14:foregroundMark x1="45430" y1="43949" x2="45430" y2="43949"/>
                      <a14:foregroundMark x1="55914" y1="52866" x2="55914" y2="52866"/>
                      <a14:foregroundMark x1="60484" y1="46497" x2="60484" y2="46497"/>
                      <a14:foregroundMark x1="67742" y1="43949" x2="67742" y2="43949"/>
                      <a14:foregroundMark x1="75269" y1="53503" x2="75269" y2="53503"/>
                      <a14:foregroundMark x1="82796" y1="43949" x2="82796" y2="43949"/>
                      <a14:foregroundMark x1="91129" y1="45860" x2="91129" y2="45860"/>
                      <a14:foregroundMark x1="23656" y1="21019" x2="23656" y2="21019"/>
                      <a14:foregroundMark x1="16398" y1="40764" x2="16398" y2="40764"/>
                      <a14:foregroundMark x1="13978" y1="61783" x2="13978" y2="61783"/>
                      <a14:foregroundMark x1="23656" y1="69427" x2="23656" y2="6942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33856" cy="478536"/>
        </a:xfrm>
        <a:prstGeom prst="rect">
          <a:avLst/>
        </a:prstGeom>
      </xdr:spPr>
    </xdr:pic>
    <xdr:clientData/>
  </xdr:twoCellAnchor>
  <xdr:twoCellAnchor>
    <xdr:from>
      <xdr:col>0</xdr:col>
      <xdr:colOff>27689</xdr:colOff>
      <xdr:row>496</xdr:row>
      <xdr:rowOff>28575</xdr:rowOff>
    </xdr:from>
    <xdr:to>
      <xdr:col>3</xdr:col>
      <xdr:colOff>426410</xdr:colOff>
      <xdr:row>496</xdr:row>
      <xdr:rowOff>247650</xdr:rowOff>
    </xdr:to>
    <xdr:sp macro="" textlink="">
      <xdr:nvSpPr>
        <xdr:cNvPr id="3" name="Text Box 8"/>
        <xdr:cNvSpPr txBox="1">
          <a:spLocks noChangeArrowheads="1"/>
        </xdr:cNvSpPr>
      </xdr:nvSpPr>
      <xdr:spPr bwMode="auto">
        <a:xfrm>
          <a:off x="27689" y="93788909"/>
          <a:ext cx="5493488" cy="219075"/>
        </a:xfrm>
        <a:prstGeom prst="rect">
          <a:avLst/>
        </a:prstGeom>
        <a:gradFill rotWithShape="1">
          <a:gsLst>
            <a:gs pos="0">
              <a:srgbClr val="FF9900"/>
            </a:gs>
            <a:gs pos="100000">
              <a:srgbClr val="CC0000"/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/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5pPr>
          <a:lvl6pPr marL="2286000" algn="l" defTabSz="914400" rtl="0" eaLnBrk="1" latinLnBrk="0" hangingPunct="1"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6pPr>
          <a:lvl7pPr marL="2743200" algn="l" defTabSz="914400" rtl="0" eaLnBrk="1" latinLnBrk="0" hangingPunct="1"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7pPr>
          <a:lvl8pPr marL="3200400" algn="l" defTabSz="914400" rtl="0" eaLnBrk="1" latinLnBrk="0" hangingPunct="1"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8pPr>
          <a:lvl9pPr marL="3657600" algn="l" defTabSz="914400" rtl="0" eaLnBrk="1" latinLnBrk="0" hangingPunct="1">
            <a:defRPr sz="1600" i="1" kern="1200">
              <a:solidFill>
                <a:srgbClr val="000000"/>
              </a:solidFill>
              <a:latin typeface="Segoe UI" pitchFamily="34" charset="0"/>
              <a:cs typeface="Arial" charset="0"/>
            </a:defRPr>
          </a:lvl9pPr>
        </a:lstStyle>
        <a:p>
          <a:pPr marL="0" marR="0" indent="0" algn="r" defTabSz="914400" rtl="0" eaLnBrk="1" fontAlgn="base" latinLnBrk="0" hangingPunct="1">
            <a:lnSpc>
              <a:spcPct val="100000"/>
            </a:lnSpc>
            <a:spcBef>
              <a:spcPct val="5000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lang="es-ES" sz="1200" b="0" i="0">
              <a:solidFill>
                <a:srgbClr val="FFFFFF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ES" sz="1100" smtClean="0">
              <a:solidFill>
                <a:schemeClr val="bg1"/>
              </a:solidFill>
            </a:rPr>
            <a:t>© </a:t>
          </a:r>
          <a:r>
            <a:rPr lang="es-ES" sz="1100" i="0" smtClean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Pedro J. Álvarez</a:t>
          </a:r>
          <a:r>
            <a:rPr lang="es-ES" sz="1100" i="0" baseline="0" smtClean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Morales</a:t>
          </a:r>
          <a:endParaRPr lang="es-ES" sz="1100" i="0" kern="1200" smtClean="0">
            <a:solidFill>
              <a:schemeClr val="bg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uperCRAE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rueba"/>
      <sheetName val="Milixta"/>
      <sheetName val="Milista"/>
      <sheetName val="Hoja2"/>
      <sheetName val="Hoja3"/>
      <sheetName val="Tabla 1.4 RSCIEI"/>
      <sheetName val="Tabla 1.2 RSCIEI"/>
      <sheetName val="Tabla 1.2 Fab&amp;Venta"/>
      <sheetName val="Tabla 1.2 Almcto"/>
    </sheetNames>
    <sheetDataSet>
      <sheetData sheetId="0">
        <row r="1">
          <cell r="E1" t="str">
            <v>qv</v>
          </cell>
        </row>
        <row r="2">
          <cell r="A2">
            <v>250</v>
          </cell>
          <cell r="B2">
            <v>3.1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zoomScaleNormal="100" workbookViewId="0">
      <selection activeCell="A5" sqref="A5"/>
    </sheetView>
  </sheetViews>
  <sheetFormatPr baseColWidth="10" defaultRowHeight="15" x14ac:dyDescent="0.25"/>
  <cols>
    <col min="1" max="7" width="15.7109375" customWidth="1"/>
  </cols>
  <sheetData>
    <row r="1" spans="1:7" ht="57.75" customHeight="1" thickTop="1" x14ac:dyDescent="0.25">
      <c r="A1" s="109"/>
      <c r="B1" s="432" t="s">
        <v>0</v>
      </c>
      <c r="C1" s="432"/>
      <c r="D1" s="432"/>
      <c r="E1" s="176"/>
    </row>
    <row r="2" spans="1:7" ht="24" customHeight="1" thickBot="1" x14ac:dyDescent="0.3">
      <c r="A2" s="438" t="s">
        <v>1</v>
      </c>
      <c r="B2" s="439"/>
      <c r="C2" s="439"/>
      <c r="D2" s="439"/>
      <c r="E2" s="440"/>
    </row>
    <row r="3" spans="1:7" ht="33" x14ac:dyDescent="0.25">
      <c r="A3" s="110" t="s">
        <v>2</v>
      </c>
      <c r="B3" s="24" t="s">
        <v>3</v>
      </c>
      <c r="C3" s="25" t="s">
        <v>4</v>
      </c>
      <c r="D3" s="23" t="s">
        <v>115</v>
      </c>
      <c r="E3" s="111" t="s">
        <v>5</v>
      </c>
      <c r="F3" s="1"/>
      <c r="G3" s="1"/>
    </row>
    <row r="4" spans="1:7" x14ac:dyDescent="0.25">
      <c r="A4" s="117" t="s">
        <v>6</v>
      </c>
      <c r="B4" s="118" t="s">
        <v>7</v>
      </c>
      <c r="C4" s="119" t="s">
        <v>8</v>
      </c>
      <c r="D4" s="120" t="s">
        <v>9</v>
      </c>
      <c r="E4" s="121" t="s">
        <v>10</v>
      </c>
      <c r="F4" s="1"/>
      <c r="G4" s="1"/>
    </row>
    <row r="5" spans="1:7" s="2" customFormat="1" ht="21" customHeight="1" thickBot="1" x14ac:dyDescent="0.25">
      <c r="A5" s="112"/>
      <c r="B5" s="56"/>
      <c r="C5" s="57"/>
      <c r="D5" s="26"/>
      <c r="E5" s="113"/>
    </row>
    <row r="6" spans="1:7" ht="15" customHeight="1" x14ac:dyDescent="0.25">
      <c r="A6" s="441" t="s">
        <v>11</v>
      </c>
      <c r="B6" s="442"/>
      <c r="C6" s="443"/>
      <c r="D6" s="448" t="s">
        <v>135</v>
      </c>
      <c r="E6" s="449"/>
    </row>
    <row r="7" spans="1:7" ht="15" customHeight="1" x14ac:dyDescent="0.25">
      <c r="A7" s="122" t="s">
        <v>12</v>
      </c>
      <c r="B7" s="123" t="s">
        <v>13</v>
      </c>
      <c r="C7" s="124" t="s">
        <v>14</v>
      </c>
      <c r="D7" s="446" t="s">
        <v>136</v>
      </c>
      <c r="E7" s="447"/>
    </row>
    <row r="8" spans="1:7" x14ac:dyDescent="0.25">
      <c r="A8" s="125" t="s">
        <v>6</v>
      </c>
      <c r="B8" s="126" t="s">
        <v>7</v>
      </c>
      <c r="C8" s="127" t="s">
        <v>8</v>
      </c>
      <c r="D8" s="444" t="s">
        <v>15</v>
      </c>
      <c r="E8" s="445"/>
    </row>
    <row r="9" spans="1:7" ht="21" customHeight="1" thickBot="1" x14ac:dyDescent="0.3">
      <c r="A9" s="114" t="str">
        <f>IF(ISBLANK(A5),IF(OR(B5=0,C5=0),"",B5*C5),IF(OR(B5=0,C5=0),A5,"ERROR"))</f>
        <v/>
      </c>
      <c r="B9" s="58" t="str">
        <f>IF(ISBLANK(B5),IFERROR(A5/C5,""),IF(OR(A5=0,C5=0),B5,"ERROR"))</f>
        <v/>
      </c>
      <c r="C9" s="59" t="str">
        <f>IF(ISBLANK(C5),IFERROR(A5/B5,""),IF(OR(A5=0,B5=0),C5,"ERROR"))</f>
        <v/>
      </c>
      <c r="D9" s="436" t="str">
        <f>IF(OR(Densidad="",Superficie="",Volumen="ERROR"),"",Densidad*Superficie)</f>
        <v/>
      </c>
      <c r="E9" s="437"/>
    </row>
    <row r="10" spans="1:7" ht="24" customHeight="1" x14ac:dyDescent="0.25">
      <c r="A10" s="450" t="s">
        <v>16</v>
      </c>
      <c r="B10" s="451"/>
      <c r="C10" s="451"/>
      <c r="D10" s="451"/>
      <c r="E10" s="452"/>
    </row>
    <row r="11" spans="1:7" ht="30.95" customHeight="1" x14ac:dyDescent="0.25">
      <c r="A11" s="115" t="s">
        <v>868</v>
      </c>
      <c r="B11" s="3" t="s">
        <v>867</v>
      </c>
      <c r="C11" s="4" t="s">
        <v>869</v>
      </c>
      <c r="D11" s="453" t="s">
        <v>20</v>
      </c>
      <c r="E11" s="454"/>
    </row>
    <row r="12" spans="1:7" ht="15.95" customHeight="1" x14ac:dyDescent="0.25">
      <c r="A12" s="455" t="s">
        <v>21</v>
      </c>
      <c r="B12" s="456"/>
      <c r="C12" s="456"/>
      <c r="D12" s="457" t="str">
        <f>IF(OR(Densidad="",Volumen="",Altura="",Superficie="",Volumen="ERROR"),"",IF(UsoComercial="SI",IF(Densidad&gt;425,IF(Densidad&gt;850,IF(Densidad&gt;3400,IF(Volumen&gt;Vriesgoalto,"RIESGO ALTO",IF(Volumen&gt;Vriesgomedio,"RIESGO MEDIO",IF(Volumen&gt;Vriesgobajo,"RIESGO BAJO","SIN RIESGO"))),IF(Volumen&gt;Vriesgomedio,"RIESGO MEDIO",IF(Volumen&gt;Vriesgobajo,"RIESGO BAJO","SIN RIESGO"))),IF(Volumen&gt;Vriesgobajo,"RIESGO BAJO","SIN RIESGO")),"SIN RIESGO"),IF(Densidad&gt;200,IF(Densidad&gt;850,IF(Densidad&gt;3400,IF(Volumen&gt;Vriesgoalto,"RIESGO ALTO",IF(Volumen&gt;Vriesgomedio,"RIESGO MEDIO",IF(Volumen&gt;Vriesgobajo,"RIESGO BAJO","SIN RIESGO"))),IF(Volumen&gt;Vriesgomedio,"RIESGO MEDIO",IF(Volumen&gt;Vriesgobajo,"RIESGO BAJO","SIN RIESGO"))),IF(Volumen&gt;Vriesgobajo,"RIESGO BAJO","SIN RIESGO")),"SIN RIESGO")))</f>
        <v/>
      </c>
      <c r="E12" s="458"/>
    </row>
    <row r="13" spans="1:7" ht="21" customHeight="1" x14ac:dyDescent="0.25">
      <c r="A13" s="116" t="str">
        <f>IF(OR(Altura="",Densidad="",Volumen="ERROR"),"",IF(UsoComercial="SI",IF(Densidad&gt;425,28333.33,""),IF(Densidad&gt;200,28333.33,"")))</f>
        <v/>
      </c>
      <c r="B13" s="60" t="str">
        <f>IF(OR(Altura="",Densidad="",Volumen="ERROR"),"",IF(Densidad&gt;850,113333.33,""))</f>
        <v/>
      </c>
      <c r="C13" s="61" t="str">
        <f>IF(OR(Altura="",Densidad="",Volumen="ERROR"),"",IF(Densidad&gt;3400,453333.33,""))</f>
        <v/>
      </c>
      <c r="D13" s="459"/>
      <c r="E13" s="460"/>
    </row>
    <row r="14" spans="1:7" ht="15.95" customHeight="1" x14ac:dyDescent="0.25">
      <c r="A14" s="463" t="s">
        <v>22</v>
      </c>
      <c r="B14" s="464"/>
      <c r="C14" s="465"/>
      <c r="D14" s="459"/>
      <c r="E14" s="460"/>
    </row>
    <row r="15" spans="1:7" ht="21" customHeight="1" thickBot="1" x14ac:dyDescent="0.3">
      <c r="A15" s="255" t="str">
        <f>IF(OR(Altura="",Densidad="",Volumen="ERROR"),"",IF(UsoComercial="SI",IF(Densidad&gt;425,85000/3*Altura/Densidad,""),IF(Densidad&gt;200,85000/3*Altura/Densidad,"")))</f>
        <v/>
      </c>
      <c r="B15" s="256" t="str">
        <f>IF(OR(Altura="",Densidad="",Volumen="ERROR"),"",IF(Densidad&gt;850,340000/3*Altura/Densidad,""))</f>
        <v/>
      </c>
      <c r="C15" s="257" t="str">
        <f>IF(OR(Altura="",Densidad="",Volumen="ERROR"),"",IF(Densidad&gt;3400,1360000/3*Altura/Densidad,""))</f>
        <v/>
      </c>
      <c r="D15" s="461"/>
      <c r="E15" s="462"/>
    </row>
    <row r="16" spans="1:7" ht="30.95" customHeight="1" x14ac:dyDescent="0.25">
      <c r="A16" s="466" t="s">
        <v>1033</v>
      </c>
      <c r="B16" s="467"/>
      <c r="C16" s="467"/>
      <c r="D16" s="468" t="str">
        <f>IF(OR(Densidad="",Densidad=0,Altura="",Altura="ERROR"),"",3*10^6*Altura/Densidad)</f>
        <v/>
      </c>
      <c r="E16" s="469"/>
    </row>
    <row r="17" spans="1:5" ht="21.95" customHeight="1" thickBot="1" x14ac:dyDescent="0.3">
      <c r="A17" s="433"/>
      <c r="B17" s="434"/>
      <c r="C17" s="434"/>
      <c r="D17" s="434"/>
      <c r="E17" s="435"/>
    </row>
    <row r="18" spans="1:5" ht="15.75" thickTop="1" x14ac:dyDescent="0.25"/>
  </sheetData>
  <sheetProtection password="D8CF" sheet="1" objects="1" scenarios="1" selectLockedCells="1"/>
  <mergeCells count="15">
    <mergeCell ref="B1:D1"/>
    <mergeCell ref="A17:E17"/>
    <mergeCell ref="D9:E9"/>
    <mergeCell ref="A2:E2"/>
    <mergeCell ref="A6:C6"/>
    <mergeCell ref="D8:E8"/>
    <mergeCell ref="D7:E7"/>
    <mergeCell ref="D6:E6"/>
    <mergeCell ref="A10:E10"/>
    <mergeCell ref="D11:E11"/>
    <mergeCell ref="A12:C12"/>
    <mergeCell ref="D12:E15"/>
    <mergeCell ref="A14:C14"/>
    <mergeCell ref="A16:C16"/>
    <mergeCell ref="D16:E16"/>
  </mergeCells>
  <dataValidations count="5">
    <dataValidation type="decimal" allowBlank="1" showInputMessage="1" showErrorMessage="1" error="Fuera del rango_x000a_[1,00 m³; 50.000.000,00 m³]" sqref="A5">
      <formula1>1</formula1>
      <formula2>50000000</formula2>
    </dataValidation>
    <dataValidation type="decimal" allowBlank="1" showInputMessage="1" showErrorMessage="1" error="Fuera del rango_x000a_[0,50 m; 50,00 m]" sqref="B5">
      <formula1>0.5</formula1>
      <formula2>50</formula2>
    </dataValidation>
    <dataValidation type="decimal" allowBlank="1" showInputMessage="1" showErrorMessage="1" error="Fuera del rango_x000a_[1,00 m²; 1.000.000,00 m²]" sqref="C5">
      <formula1>1</formula1>
      <formula2>1000000</formula2>
    </dataValidation>
    <dataValidation type="decimal" allowBlank="1" showInputMessage="1" showErrorMessage="1" error="Fuera del rango_x000a_[10 MJ/m²; 200.000 MJ/m²]" sqref="E5">
      <formula1>10</formula1>
      <formula2>200000</formula2>
    </dataValidation>
    <dataValidation type="list" allowBlank="1" showInputMessage="1" showErrorMessage="1" sqref="D5">
      <formula1>"SI,NO"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47"/>
  <sheetViews>
    <sheetView zoomScaleNormal="100" workbookViewId="0">
      <selection activeCell="A215" sqref="A215"/>
    </sheetView>
  </sheetViews>
  <sheetFormatPr baseColWidth="10" defaultRowHeight="15" x14ac:dyDescent="0.25"/>
  <cols>
    <col min="1" max="1" width="60.7109375" customWidth="1"/>
    <col min="2" max="2" width="10.7109375" customWidth="1"/>
    <col min="3" max="4" width="6.7109375" customWidth="1"/>
  </cols>
  <sheetData>
    <row r="1" spans="1:4" s="160" customFormat="1" ht="39" customHeight="1" thickTop="1" x14ac:dyDescent="0.25">
      <c r="A1" s="838" t="s">
        <v>139</v>
      </c>
      <c r="B1" s="839"/>
      <c r="C1" s="839"/>
      <c r="D1" s="840"/>
    </row>
    <row r="2" spans="1:4" ht="39.950000000000003" customHeight="1" x14ac:dyDescent="0.25">
      <c r="A2" s="841" t="s">
        <v>1042</v>
      </c>
      <c r="B2" s="842"/>
      <c r="C2" s="842"/>
      <c r="D2" s="843"/>
    </row>
    <row r="3" spans="1:4" ht="24.75" customHeight="1" thickBot="1" x14ac:dyDescent="0.3">
      <c r="A3" s="849" t="s">
        <v>1032</v>
      </c>
      <c r="B3" s="850"/>
      <c r="C3" s="850"/>
      <c r="D3" s="851"/>
    </row>
    <row r="4" spans="1:4" ht="22.5" customHeight="1" x14ac:dyDescent="0.25">
      <c r="A4" s="844" t="s">
        <v>137</v>
      </c>
      <c r="B4" s="74" t="s">
        <v>172</v>
      </c>
      <c r="C4" s="253" t="s">
        <v>1031</v>
      </c>
      <c r="D4" s="161" t="s">
        <v>174</v>
      </c>
    </row>
    <row r="5" spans="1:4" ht="22.5" customHeight="1" thickBot="1" x14ac:dyDescent="0.3">
      <c r="A5" s="845"/>
      <c r="B5" s="73" t="s">
        <v>138</v>
      </c>
      <c r="C5" s="254"/>
      <c r="D5" s="151"/>
    </row>
    <row r="6" spans="1:4" x14ac:dyDescent="0.25">
      <c r="A6" s="152" t="s">
        <v>180</v>
      </c>
      <c r="B6" s="97">
        <v>200</v>
      </c>
      <c r="C6" s="248">
        <v>1.6</v>
      </c>
      <c r="D6" s="153">
        <v>1</v>
      </c>
    </row>
    <row r="7" spans="1:4" x14ac:dyDescent="0.25">
      <c r="A7" s="142" t="s">
        <v>181</v>
      </c>
      <c r="B7" s="98">
        <v>18900</v>
      </c>
      <c r="C7" s="249">
        <v>1.3</v>
      </c>
      <c r="D7" s="154">
        <v>2</v>
      </c>
    </row>
    <row r="8" spans="1:4" x14ac:dyDescent="0.25">
      <c r="A8" s="142" t="s">
        <v>182</v>
      </c>
      <c r="B8" s="98">
        <v>18900</v>
      </c>
      <c r="C8" s="249">
        <v>1.3</v>
      </c>
      <c r="D8" s="154">
        <v>2</v>
      </c>
    </row>
    <row r="9" spans="1:4" x14ac:dyDescent="0.25">
      <c r="A9" s="142" t="s">
        <v>183</v>
      </c>
      <c r="B9" s="98">
        <v>18900</v>
      </c>
      <c r="C9" s="249">
        <v>1.3</v>
      </c>
      <c r="D9" s="154">
        <v>2</v>
      </c>
    </row>
    <row r="10" spans="1:4" x14ac:dyDescent="0.25">
      <c r="A10" s="142" t="s">
        <v>24</v>
      </c>
      <c r="B10" s="98">
        <v>800</v>
      </c>
      <c r="C10" s="249">
        <v>1.3</v>
      </c>
      <c r="D10" s="154">
        <v>1.5</v>
      </c>
    </row>
    <row r="11" spans="1:4" x14ac:dyDescent="0.25">
      <c r="A11" s="142" t="s">
        <v>191</v>
      </c>
      <c r="B11" s="98">
        <v>1000</v>
      </c>
      <c r="C11" s="249">
        <v>1.3</v>
      </c>
      <c r="D11" s="154">
        <v>2</v>
      </c>
    </row>
    <row r="12" spans="1:4" x14ac:dyDescent="0.25">
      <c r="A12" s="142" t="s">
        <v>194</v>
      </c>
      <c r="B12" s="98">
        <v>1100</v>
      </c>
      <c r="C12" s="249">
        <v>1.3</v>
      </c>
      <c r="D12" s="154">
        <v>2</v>
      </c>
    </row>
    <row r="13" spans="1:4" x14ac:dyDescent="0.25">
      <c r="A13" s="142" t="s">
        <v>195</v>
      </c>
      <c r="B13" s="98">
        <v>1300</v>
      </c>
      <c r="C13" s="249">
        <v>1.3</v>
      </c>
      <c r="D13" s="154">
        <v>2</v>
      </c>
    </row>
    <row r="14" spans="1:4" x14ac:dyDescent="0.25">
      <c r="A14" s="142" t="s">
        <v>196</v>
      </c>
      <c r="B14" s="98">
        <v>800</v>
      </c>
      <c r="C14" s="249">
        <v>1.3</v>
      </c>
      <c r="D14" s="154">
        <v>1.5</v>
      </c>
    </row>
    <row r="15" spans="1:4" x14ac:dyDescent="0.25">
      <c r="A15" s="142" t="s">
        <v>198</v>
      </c>
      <c r="B15" s="98">
        <v>3400</v>
      </c>
      <c r="C15" s="249">
        <v>1.3</v>
      </c>
      <c r="D15" s="154">
        <v>2</v>
      </c>
    </row>
    <row r="16" spans="1:4" x14ac:dyDescent="0.25">
      <c r="A16" s="142" t="s">
        <v>202</v>
      </c>
      <c r="B16" s="98">
        <v>3400</v>
      </c>
      <c r="C16" s="249">
        <v>1.6</v>
      </c>
      <c r="D16" s="154">
        <v>2</v>
      </c>
    </row>
    <row r="17" spans="1:4" x14ac:dyDescent="0.25">
      <c r="A17" s="142" t="s">
        <v>203</v>
      </c>
      <c r="B17" s="98">
        <v>3400</v>
      </c>
      <c r="C17" s="249">
        <v>1.6</v>
      </c>
      <c r="D17" s="154">
        <v>2</v>
      </c>
    </row>
    <row r="18" spans="1:4" x14ac:dyDescent="0.25">
      <c r="A18" s="142" t="s">
        <v>208</v>
      </c>
      <c r="B18" s="98">
        <v>200</v>
      </c>
      <c r="C18" s="249">
        <v>1.3</v>
      </c>
      <c r="D18" s="154">
        <v>1</v>
      </c>
    </row>
    <row r="19" spans="1:4" x14ac:dyDescent="0.25">
      <c r="A19" s="142" t="s">
        <v>210</v>
      </c>
      <c r="B19" s="98">
        <v>200</v>
      </c>
      <c r="C19" s="249">
        <v>1.3</v>
      </c>
      <c r="D19" s="154">
        <v>1</v>
      </c>
    </row>
    <row r="20" spans="1:4" x14ac:dyDescent="0.25">
      <c r="A20" s="142" t="s">
        <v>211</v>
      </c>
      <c r="B20" s="98">
        <v>200</v>
      </c>
      <c r="C20" s="249">
        <v>1.3</v>
      </c>
      <c r="D20" s="154">
        <v>1</v>
      </c>
    </row>
    <row r="21" spans="1:4" x14ac:dyDescent="0.25">
      <c r="A21" s="142" t="s">
        <v>212</v>
      </c>
      <c r="B21" s="98">
        <v>400</v>
      </c>
      <c r="C21" s="249">
        <v>1.3</v>
      </c>
      <c r="D21" s="154">
        <v>1</v>
      </c>
    </row>
    <row r="22" spans="1:4" x14ac:dyDescent="0.25">
      <c r="A22" s="142" t="s">
        <v>214</v>
      </c>
      <c r="B22" s="98">
        <v>400</v>
      </c>
      <c r="C22" s="249">
        <v>1.3</v>
      </c>
      <c r="D22" s="154">
        <v>1</v>
      </c>
    </row>
    <row r="23" spans="1:4" x14ac:dyDescent="0.25">
      <c r="A23" s="142" t="s">
        <v>27</v>
      </c>
      <c r="B23" s="98">
        <v>600</v>
      </c>
      <c r="C23" s="249">
        <v>1.3</v>
      </c>
      <c r="D23" s="154">
        <v>1.5</v>
      </c>
    </row>
    <row r="24" spans="1:4" x14ac:dyDescent="0.25">
      <c r="A24" s="156" t="s">
        <v>226</v>
      </c>
      <c r="B24" s="98">
        <v>800</v>
      </c>
      <c r="C24" s="249">
        <v>1.3</v>
      </c>
      <c r="D24" s="154">
        <v>1.5</v>
      </c>
    </row>
    <row r="25" spans="1:4" x14ac:dyDescent="0.25">
      <c r="A25" s="156" t="s">
        <v>28</v>
      </c>
      <c r="B25" s="98">
        <v>1700</v>
      </c>
      <c r="C25" s="249">
        <v>1.3</v>
      </c>
      <c r="D25" s="154">
        <v>2</v>
      </c>
    </row>
    <row r="26" spans="1:4" x14ac:dyDescent="0.25">
      <c r="A26" s="156" t="s">
        <v>227</v>
      </c>
      <c r="B26" s="98">
        <v>300</v>
      </c>
      <c r="C26" s="249">
        <v>1.3</v>
      </c>
      <c r="D26" s="154">
        <v>1</v>
      </c>
    </row>
    <row r="27" spans="1:4" x14ac:dyDescent="0.25">
      <c r="A27" s="156" t="s">
        <v>243</v>
      </c>
      <c r="B27" s="98">
        <v>2000</v>
      </c>
      <c r="C27" s="249">
        <v>1.6</v>
      </c>
      <c r="D27" s="154">
        <v>3</v>
      </c>
    </row>
    <row r="28" spans="1:4" x14ac:dyDescent="0.25">
      <c r="A28" s="156" t="s">
        <v>245</v>
      </c>
      <c r="B28" s="98">
        <v>3400</v>
      </c>
      <c r="C28" s="249">
        <v>1.3</v>
      </c>
      <c r="D28" s="154">
        <v>2</v>
      </c>
    </row>
    <row r="29" spans="1:4" x14ac:dyDescent="0.25">
      <c r="A29" s="156" t="s">
        <v>246</v>
      </c>
      <c r="B29" s="98">
        <v>3400</v>
      </c>
      <c r="C29" s="249">
        <v>1.3</v>
      </c>
      <c r="D29" s="154">
        <v>2</v>
      </c>
    </row>
    <row r="30" spans="1:4" x14ac:dyDescent="0.25">
      <c r="A30" s="156" t="s">
        <v>248</v>
      </c>
      <c r="B30" s="98">
        <v>800</v>
      </c>
      <c r="C30" s="249">
        <v>1.3</v>
      </c>
      <c r="D30" s="154">
        <v>1.5</v>
      </c>
    </row>
    <row r="31" spans="1:4" x14ac:dyDescent="0.25">
      <c r="A31" s="156" t="s">
        <v>257</v>
      </c>
      <c r="B31" s="98">
        <v>8400</v>
      </c>
      <c r="C31" s="249">
        <v>1.3</v>
      </c>
      <c r="D31" s="154">
        <v>2</v>
      </c>
    </row>
    <row r="32" spans="1:4" x14ac:dyDescent="0.25">
      <c r="A32" s="156" t="s">
        <v>258</v>
      </c>
      <c r="B32" s="98">
        <v>800</v>
      </c>
      <c r="C32" s="249">
        <v>1.3</v>
      </c>
      <c r="D32" s="154">
        <v>1.5</v>
      </c>
    </row>
    <row r="33" spans="1:4" x14ac:dyDescent="0.25">
      <c r="A33" s="156" t="s">
        <v>259</v>
      </c>
      <c r="B33" s="98">
        <v>4200</v>
      </c>
      <c r="C33" s="245">
        <v>1.3</v>
      </c>
      <c r="D33" s="154">
        <v>2</v>
      </c>
    </row>
    <row r="34" spans="1:4" x14ac:dyDescent="0.25">
      <c r="A34" s="156" t="s">
        <v>31</v>
      </c>
      <c r="B34" s="149">
        <v>2500</v>
      </c>
      <c r="C34" s="250">
        <v>1.6</v>
      </c>
      <c r="D34" s="154">
        <v>2</v>
      </c>
    </row>
    <row r="35" spans="1:4" x14ac:dyDescent="0.25">
      <c r="A35" s="156" t="s">
        <v>266</v>
      </c>
      <c r="B35" s="149">
        <v>5000</v>
      </c>
      <c r="C35" s="250">
        <v>1.6</v>
      </c>
      <c r="D35" s="154">
        <v>2</v>
      </c>
    </row>
    <row r="36" spans="1:4" x14ac:dyDescent="0.25">
      <c r="A36" s="156" t="s">
        <v>270</v>
      </c>
      <c r="B36" s="149">
        <v>800</v>
      </c>
      <c r="C36" s="250">
        <v>1.6</v>
      </c>
      <c r="D36" s="154">
        <v>1.5</v>
      </c>
    </row>
    <row r="37" spans="1:4" x14ac:dyDescent="0.25">
      <c r="A37" s="156" t="s">
        <v>370</v>
      </c>
      <c r="B37" s="149">
        <v>125</v>
      </c>
      <c r="C37" s="250">
        <v>1</v>
      </c>
      <c r="D37" s="154">
        <v>1</v>
      </c>
    </row>
    <row r="38" spans="1:4" x14ac:dyDescent="0.25">
      <c r="A38" s="156" t="s">
        <v>272</v>
      </c>
      <c r="B38" s="149">
        <v>300</v>
      </c>
      <c r="C38" s="250">
        <v>1</v>
      </c>
      <c r="D38" s="154">
        <v>1</v>
      </c>
    </row>
    <row r="39" spans="1:4" x14ac:dyDescent="0.25">
      <c r="A39" s="156" t="s">
        <v>273</v>
      </c>
      <c r="B39" s="149">
        <v>2000</v>
      </c>
      <c r="C39" s="250">
        <v>1.3</v>
      </c>
      <c r="D39" s="154">
        <v>2</v>
      </c>
    </row>
    <row r="40" spans="1:4" x14ac:dyDescent="0.25">
      <c r="A40" s="156" t="s">
        <v>34</v>
      </c>
      <c r="B40" s="149">
        <v>400</v>
      </c>
      <c r="C40" s="250">
        <v>1</v>
      </c>
      <c r="D40" s="154">
        <v>1</v>
      </c>
    </row>
    <row r="41" spans="1:4" x14ac:dyDescent="0.25">
      <c r="A41" s="156" t="s">
        <v>275</v>
      </c>
      <c r="B41" s="149">
        <v>1100</v>
      </c>
      <c r="C41" s="250">
        <v>1.3</v>
      </c>
      <c r="D41" s="154">
        <v>2</v>
      </c>
    </row>
    <row r="42" spans="1:4" x14ac:dyDescent="0.25">
      <c r="A42" s="156" t="s">
        <v>276</v>
      </c>
      <c r="B42" s="149">
        <v>1000</v>
      </c>
      <c r="C42" s="250">
        <v>1.3</v>
      </c>
      <c r="D42" s="154">
        <v>2</v>
      </c>
    </row>
    <row r="43" spans="1:4" x14ac:dyDescent="0.25">
      <c r="A43" s="156" t="s">
        <v>35</v>
      </c>
      <c r="B43" s="149">
        <v>600</v>
      </c>
      <c r="C43" s="250">
        <v>1.3</v>
      </c>
      <c r="D43" s="154">
        <v>1.5</v>
      </c>
    </row>
    <row r="44" spans="1:4" x14ac:dyDescent="0.25">
      <c r="A44" s="156" t="s">
        <v>277</v>
      </c>
      <c r="B44" s="149">
        <v>5800</v>
      </c>
      <c r="C44" s="250">
        <v>1.3</v>
      </c>
      <c r="D44" s="154">
        <v>2</v>
      </c>
    </row>
    <row r="45" spans="1:4" x14ac:dyDescent="0.25">
      <c r="A45" s="156" t="s">
        <v>278</v>
      </c>
      <c r="B45" s="149">
        <v>2900</v>
      </c>
      <c r="C45" s="250">
        <v>1.3</v>
      </c>
      <c r="D45" s="154">
        <v>2</v>
      </c>
    </row>
    <row r="46" spans="1:4" x14ac:dyDescent="0.25">
      <c r="A46" s="156" t="s">
        <v>279</v>
      </c>
      <c r="B46" s="149">
        <v>4500</v>
      </c>
      <c r="C46" s="250">
        <v>1.3</v>
      </c>
      <c r="D46" s="154">
        <v>2</v>
      </c>
    </row>
    <row r="47" spans="1:4" x14ac:dyDescent="0.25">
      <c r="A47" s="156" t="s">
        <v>36</v>
      </c>
      <c r="B47" s="149">
        <v>600</v>
      </c>
      <c r="C47" s="250">
        <v>1.3</v>
      </c>
      <c r="D47" s="154">
        <v>1.5</v>
      </c>
    </row>
    <row r="48" spans="1:4" x14ac:dyDescent="0.25">
      <c r="A48" s="156" t="s">
        <v>284</v>
      </c>
      <c r="B48" s="149">
        <v>400</v>
      </c>
      <c r="C48" s="250">
        <v>1.3</v>
      </c>
      <c r="D48" s="154">
        <v>1</v>
      </c>
    </row>
    <row r="49" spans="1:4" x14ac:dyDescent="0.25">
      <c r="A49" s="156" t="s">
        <v>285</v>
      </c>
      <c r="B49" s="149">
        <v>800</v>
      </c>
      <c r="C49" s="250">
        <v>1.3</v>
      </c>
      <c r="D49" s="154">
        <v>1.5</v>
      </c>
    </row>
    <row r="50" spans="1:4" x14ac:dyDescent="0.25">
      <c r="A50" s="156" t="s">
        <v>39</v>
      </c>
      <c r="B50" s="149">
        <v>1500</v>
      </c>
      <c r="C50" s="250">
        <v>1.3</v>
      </c>
      <c r="D50" s="154">
        <v>2</v>
      </c>
    </row>
    <row r="51" spans="1:4" x14ac:dyDescent="0.25">
      <c r="A51" s="156" t="s">
        <v>290</v>
      </c>
      <c r="B51" s="149">
        <v>10500</v>
      </c>
      <c r="C51" s="250">
        <v>1.3</v>
      </c>
      <c r="D51" s="154">
        <v>2</v>
      </c>
    </row>
    <row r="52" spans="1:4" x14ac:dyDescent="0.25">
      <c r="A52" s="156" t="s">
        <v>293</v>
      </c>
      <c r="B52" s="149">
        <v>4200</v>
      </c>
      <c r="C52" s="250">
        <v>1.3</v>
      </c>
      <c r="D52" s="154">
        <v>1.5</v>
      </c>
    </row>
    <row r="53" spans="1:4" x14ac:dyDescent="0.25">
      <c r="A53" s="156" t="s">
        <v>294</v>
      </c>
      <c r="B53" s="149">
        <v>2500</v>
      </c>
      <c r="C53" s="250">
        <v>1.3</v>
      </c>
      <c r="D53" s="154">
        <v>2</v>
      </c>
    </row>
    <row r="54" spans="1:4" x14ac:dyDescent="0.25">
      <c r="A54" s="156" t="s">
        <v>295</v>
      </c>
      <c r="B54" s="149">
        <v>1300</v>
      </c>
      <c r="C54" s="250">
        <v>1.3</v>
      </c>
      <c r="D54" s="154">
        <v>2</v>
      </c>
    </row>
    <row r="55" spans="1:4" x14ac:dyDescent="0.25">
      <c r="A55" s="156" t="s">
        <v>296</v>
      </c>
      <c r="B55" s="149">
        <v>2500</v>
      </c>
      <c r="C55" s="250">
        <v>1.3</v>
      </c>
      <c r="D55" s="154">
        <v>1.5</v>
      </c>
    </row>
    <row r="56" spans="1:4" x14ac:dyDescent="0.25">
      <c r="A56" s="156" t="s">
        <v>40</v>
      </c>
      <c r="B56" s="149">
        <v>2500</v>
      </c>
      <c r="C56" s="250">
        <v>1.3</v>
      </c>
      <c r="D56" s="154">
        <v>1.5</v>
      </c>
    </row>
    <row r="57" spans="1:4" x14ac:dyDescent="0.25">
      <c r="A57" s="155" t="s">
        <v>298</v>
      </c>
      <c r="B57" s="148">
        <v>28600</v>
      </c>
      <c r="C57" s="251">
        <v>1.3</v>
      </c>
      <c r="D57" s="153">
        <v>2</v>
      </c>
    </row>
    <row r="58" spans="1:4" x14ac:dyDescent="0.25">
      <c r="A58" s="156" t="s">
        <v>329</v>
      </c>
      <c r="B58" s="148">
        <v>5000</v>
      </c>
      <c r="C58" s="250">
        <v>1.3</v>
      </c>
      <c r="D58" s="154">
        <v>2</v>
      </c>
    </row>
    <row r="59" spans="1:4" x14ac:dyDescent="0.25">
      <c r="A59" s="156" t="s">
        <v>300</v>
      </c>
      <c r="B59" s="148">
        <v>3400</v>
      </c>
      <c r="C59" s="250">
        <v>1.3</v>
      </c>
      <c r="D59" s="154">
        <v>2</v>
      </c>
    </row>
    <row r="60" spans="1:4" x14ac:dyDescent="0.25">
      <c r="A60" s="156" t="s">
        <v>42</v>
      </c>
      <c r="B60" s="148">
        <v>800</v>
      </c>
      <c r="C60" s="250">
        <v>1.3</v>
      </c>
      <c r="D60" s="154">
        <v>1.5</v>
      </c>
    </row>
    <row r="61" spans="1:4" x14ac:dyDescent="0.25">
      <c r="A61" s="156" t="s">
        <v>306</v>
      </c>
      <c r="B61" s="148">
        <v>3400</v>
      </c>
      <c r="C61" s="250">
        <v>1.3</v>
      </c>
      <c r="D61" s="154">
        <v>2</v>
      </c>
    </row>
    <row r="62" spans="1:4" x14ac:dyDescent="0.25">
      <c r="A62" s="156" t="s">
        <v>307</v>
      </c>
      <c r="B62" s="148">
        <v>2100</v>
      </c>
      <c r="C62" s="250">
        <v>1.3</v>
      </c>
      <c r="D62" s="154">
        <v>2</v>
      </c>
    </row>
    <row r="63" spans="1:4" x14ac:dyDescent="0.25">
      <c r="A63" s="156" t="s">
        <v>312</v>
      </c>
      <c r="B63" s="148">
        <v>200</v>
      </c>
      <c r="C63" s="250">
        <v>1.3</v>
      </c>
      <c r="D63" s="154">
        <v>1</v>
      </c>
    </row>
    <row r="64" spans="1:4" x14ac:dyDescent="0.25">
      <c r="A64" s="156" t="s">
        <v>313</v>
      </c>
      <c r="B64" s="148">
        <v>200</v>
      </c>
      <c r="C64" s="250">
        <v>1.3</v>
      </c>
      <c r="D64" s="154">
        <v>1</v>
      </c>
    </row>
    <row r="65" spans="1:4" x14ac:dyDescent="0.25">
      <c r="A65" s="156" t="s">
        <v>44</v>
      </c>
      <c r="B65" s="148">
        <v>3400</v>
      </c>
      <c r="C65" s="250">
        <v>1.3</v>
      </c>
      <c r="D65" s="154">
        <v>1.5</v>
      </c>
    </row>
    <row r="66" spans="1:4" x14ac:dyDescent="0.25">
      <c r="A66" s="156" t="s">
        <v>45</v>
      </c>
      <c r="B66" s="148">
        <v>800</v>
      </c>
      <c r="C66" s="250">
        <v>1.3</v>
      </c>
      <c r="D66" s="154">
        <v>1.5</v>
      </c>
    </row>
    <row r="67" spans="1:4" x14ac:dyDescent="0.25">
      <c r="A67" s="156" t="s">
        <v>46</v>
      </c>
      <c r="B67" s="148">
        <v>5000</v>
      </c>
      <c r="C67" s="250">
        <v>1.3</v>
      </c>
      <c r="D67" s="154">
        <v>2</v>
      </c>
    </row>
    <row r="68" spans="1:4" x14ac:dyDescent="0.25">
      <c r="A68" s="157" t="s">
        <v>320</v>
      </c>
      <c r="B68" s="148">
        <v>2500</v>
      </c>
      <c r="C68" s="250">
        <v>1.6</v>
      </c>
      <c r="D68" s="154">
        <v>2</v>
      </c>
    </row>
    <row r="69" spans="1:4" x14ac:dyDescent="0.25">
      <c r="A69" s="156" t="s">
        <v>47</v>
      </c>
      <c r="B69" s="148">
        <v>1700</v>
      </c>
      <c r="C69" s="250">
        <v>1.3</v>
      </c>
      <c r="D69" s="154">
        <v>2</v>
      </c>
    </row>
    <row r="70" spans="1:4" x14ac:dyDescent="0.25">
      <c r="A70" s="156" t="s">
        <v>48</v>
      </c>
      <c r="B70" s="148">
        <v>372</v>
      </c>
      <c r="C70" s="250">
        <v>1.3</v>
      </c>
      <c r="D70" s="154">
        <v>1</v>
      </c>
    </row>
    <row r="71" spans="1:4" x14ac:dyDescent="0.25">
      <c r="A71" s="156" t="s">
        <v>49</v>
      </c>
      <c r="B71" s="148">
        <v>372</v>
      </c>
      <c r="C71" s="250">
        <v>1.3</v>
      </c>
      <c r="D71" s="154">
        <v>1</v>
      </c>
    </row>
    <row r="72" spans="1:4" x14ac:dyDescent="0.25">
      <c r="A72" s="156" t="s">
        <v>324</v>
      </c>
      <c r="B72" s="148">
        <v>800</v>
      </c>
      <c r="C72" s="250">
        <v>1.3</v>
      </c>
      <c r="D72" s="154">
        <v>1.5</v>
      </c>
    </row>
    <row r="73" spans="1:4" x14ac:dyDescent="0.25">
      <c r="A73" s="156" t="s">
        <v>325</v>
      </c>
      <c r="B73" s="148">
        <v>800</v>
      </c>
      <c r="C73" s="250">
        <v>1.3</v>
      </c>
      <c r="D73" s="154">
        <v>1.5</v>
      </c>
    </row>
    <row r="74" spans="1:4" x14ac:dyDescent="0.25">
      <c r="A74" s="156" t="s">
        <v>51</v>
      </c>
      <c r="B74" s="148">
        <v>600</v>
      </c>
      <c r="C74" s="250">
        <v>1.3</v>
      </c>
      <c r="D74" s="154">
        <v>1.5</v>
      </c>
    </row>
    <row r="75" spans="1:4" x14ac:dyDescent="0.25">
      <c r="A75" s="156" t="s">
        <v>52</v>
      </c>
      <c r="B75" s="148">
        <v>5000</v>
      </c>
      <c r="C75" s="250">
        <v>1.3</v>
      </c>
      <c r="D75" s="154">
        <v>2</v>
      </c>
    </row>
    <row r="76" spans="1:4" x14ac:dyDescent="0.25">
      <c r="A76" s="156" t="s">
        <v>53</v>
      </c>
      <c r="B76" s="148">
        <v>500</v>
      </c>
      <c r="C76" s="250">
        <v>1.3</v>
      </c>
      <c r="D76" s="154">
        <v>1.5</v>
      </c>
    </row>
    <row r="77" spans="1:4" x14ac:dyDescent="0.25">
      <c r="A77" s="156" t="s">
        <v>328</v>
      </c>
      <c r="B77" s="148">
        <v>600</v>
      </c>
      <c r="C77" s="250">
        <v>1.3</v>
      </c>
      <c r="D77" s="154">
        <v>1.5</v>
      </c>
    </row>
    <row r="78" spans="1:4" x14ac:dyDescent="0.25">
      <c r="A78" s="156" t="s">
        <v>331</v>
      </c>
      <c r="B78" s="148">
        <v>1700</v>
      </c>
      <c r="C78" s="250">
        <v>1.3</v>
      </c>
      <c r="D78" s="154">
        <v>1.5</v>
      </c>
    </row>
    <row r="79" spans="1:4" x14ac:dyDescent="0.25">
      <c r="A79" s="156" t="s">
        <v>332</v>
      </c>
      <c r="B79" s="148">
        <v>1700</v>
      </c>
      <c r="C79" s="250">
        <v>1.3</v>
      </c>
      <c r="D79" s="154">
        <v>1.5</v>
      </c>
    </row>
    <row r="80" spans="1:4" x14ac:dyDescent="0.25">
      <c r="A80" s="156" t="s">
        <v>333</v>
      </c>
      <c r="B80" s="148">
        <v>800</v>
      </c>
      <c r="C80" s="250">
        <v>1.3</v>
      </c>
      <c r="D80" s="154">
        <v>1.5</v>
      </c>
    </row>
    <row r="81" spans="1:4" x14ac:dyDescent="0.25">
      <c r="A81" s="156" t="s">
        <v>335</v>
      </c>
      <c r="B81" s="148">
        <v>600</v>
      </c>
      <c r="C81" s="250">
        <v>1.3</v>
      </c>
      <c r="D81" s="154">
        <v>1.5</v>
      </c>
    </row>
    <row r="82" spans="1:4" x14ac:dyDescent="0.25">
      <c r="A82" s="156" t="s">
        <v>339</v>
      </c>
      <c r="B82" s="148">
        <v>43700</v>
      </c>
      <c r="C82" s="250">
        <v>1.6</v>
      </c>
      <c r="D82" s="154">
        <v>2</v>
      </c>
    </row>
    <row r="83" spans="1:4" x14ac:dyDescent="0.25">
      <c r="A83" s="157" t="s">
        <v>340</v>
      </c>
      <c r="B83" s="148">
        <v>200</v>
      </c>
      <c r="C83" s="250">
        <v>1.3</v>
      </c>
      <c r="D83" s="154">
        <v>1</v>
      </c>
    </row>
    <row r="84" spans="1:4" x14ac:dyDescent="0.25">
      <c r="A84" s="157" t="s">
        <v>341</v>
      </c>
      <c r="B84" s="148">
        <v>200</v>
      </c>
      <c r="C84" s="250">
        <v>1.3</v>
      </c>
      <c r="D84" s="154">
        <v>1</v>
      </c>
    </row>
    <row r="85" spans="1:4" x14ac:dyDescent="0.25">
      <c r="A85" s="157" t="s">
        <v>358</v>
      </c>
      <c r="B85" s="148">
        <v>100</v>
      </c>
      <c r="C85" s="250">
        <v>1.3</v>
      </c>
      <c r="D85" s="154">
        <v>2</v>
      </c>
    </row>
    <row r="86" spans="1:4" ht="15" customHeight="1" x14ac:dyDescent="0.25">
      <c r="A86" s="157" t="s">
        <v>359</v>
      </c>
      <c r="B86" s="148">
        <v>100</v>
      </c>
      <c r="C86" s="250">
        <v>1</v>
      </c>
      <c r="D86" s="154">
        <v>1</v>
      </c>
    </row>
    <row r="87" spans="1:4" ht="15" customHeight="1" x14ac:dyDescent="0.25">
      <c r="A87" s="157" t="s">
        <v>360</v>
      </c>
      <c r="B87" s="148">
        <v>20</v>
      </c>
      <c r="C87" s="250">
        <v>1</v>
      </c>
      <c r="D87" s="154">
        <v>1</v>
      </c>
    </row>
    <row r="88" spans="1:4" x14ac:dyDescent="0.25">
      <c r="A88" s="157" t="s">
        <v>342</v>
      </c>
      <c r="B88" s="148">
        <v>150</v>
      </c>
      <c r="C88" s="250">
        <v>1</v>
      </c>
      <c r="D88" s="154">
        <v>2</v>
      </c>
    </row>
    <row r="89" spans="1:4" x14ac:dyDescent="0.25">
      <c r="A89" s="156" t="s">
        <v>56</v>
      </c>
      <c r="B89" s="148">
        <v>3400</v>
      </c>
      <c r="C89" s="250">
        <v>1.6</v>
      </c>
      <c r="D89" s="154">
        <v>2</v>
      </c>
    </row>
    <row r="90" spans="1:4" x14ac:dyDescent="0.25">
      <c r="A90" s="156" t="s">
        <v>343</v>
      </c>
      <c r="B90" s="148">
        <v>3400</v>
      </c>
      <c r="C90" s="250">
        <v>1.3</v>
      </c>
      <c r="D90" s="154">
        <v>1.5</v>
      </c>
    </row>
    <row r="91" spans="1:4" x14ac:dyDescent="0.25">
      <c r="A91" s="156" t="s">
        <v>344</v>
      </c>
      <c r="B91" s="148">
        <v>800</v>
      </c>
      <c r="C91" s="250">
        <v>1.3</v>
      </c>
      <c r="D91" s="154">
        <v>1.5</v>
      </c>
    </row>
    <row r="92" spans="1:4" x14ac:dyDescent="0.25">
      <c r="A92" s="156" t="s">
        <v>346</v>
      </c>
      <c r="B92" s="148">
        <v>400</v>
      </c>
      <c r="C92" s="250">
        <v>1.3</v>
      </c>
      <c r="D92" s="154">
        <v>1</v>
      </c>
    </row>
    <row r="93" spans="1:4" x14ac:dyDescent="0.25">
      <c r="A93" s="156" t="s">
        <v>60</v>
      </c>
      <c r="B93" s="148">
        <v>400</v>
      </c>
      <c r="C93" s="250">
        <v>1.3</v>
      </c>
      <c r="D93" s="154">
        <v>1</v>
      </c>
    </row>
    <row r="94" spans="1:4" x14ac:dyDescent="0.25">
      <c r="A94" s="156" t="s">
        <v>61</v>
      </c>
      <c r="B94" s="148">
        <v>200</v>
      </c>
      <c r="C94" s="250">
        <v>1.3</v>
      </c>
      <c r="D94" s="154">
        <v>1.5</v>
      </c>
    </row>
    <row r="95" spans="1:4" x14ac:dyDescent="0.25">
      <c r="A95" s="156" t="s">
        <v>355</v>
      </c>
      <c r="B95" s="148">
        <v>2500</v>
      </c>
      <c r="C95" s="250">
        <v>1.3</v>
      </c>
      <c r="D95" s="154">
        <v>2</v>
      </c>
    </row>
    <row r="96" spans="1:4" x14ac:dyDescent="0.25">
      <c r="A96" s="156" t="s">
        <v>356</v>
      </c>
      <c r="B96" s="148">
        <v>800</v>
      </c>
      <c r="C96" s="250">
        <v>1.3</v>
      </c>
      <c r="D96" s="154">
        <v>1.5</v>
      </c>
    </row>
    <row r="97" spans="1:4" x14ac:dyDescent="0.25">
      <c r="A97" s="156" t="s">
        <v>63</v>
      </c>
      <c r="B97" s="148">
        <v>1700</v>
      </c>
      <c r="C97" s="250">
        <v>1.3</v>
      </c>
      <c r="D97" s="154">
        <v>2</v>
      </c>
    </row>
    <row r="98" spans="1:4" x14ac:dyDescent="0.25">
      <c r="A98" s="157" t="s">
        <v>357</v>
      </c>
      <c r="B98" s="148">
        <v>1700</v>
      </c>
      <c r="C98" s="250">
        <v>1.3</v>
      </c>
      <c r="D98" s="154">
        <v>2</v>
      </c>
    </row>
    <row r="99" spans="1:4" x14ac:dyDescent="0.25">
      <c r="A99" s="156" t="s">
        <v>64</v>
      </c>
      <c r="B99" s="148">
        <v>8400</v>
      </c>
      <c r="C99" s="250">
        <v>1.3</v>
      </c>
      <c r="D99" s="154">
        <v>2</v>
      </c>
    </row>
    <row r="100" spans="1:4" x14ac:dyDescent="0.25">
      <c r="A100" s="156" t="s">
        <v>65</v>
      </c>
      <c r="B100" s="148">
        <v>800</v>
      </c>
      <c r="C100" s="250">
        <v>1.3</v>
      </c>
      <c r="D100" s="154">
        <v>1.5</v>
      </c>
    </row>
    <row r="101" spans="1:4" x14ac:dyDescent="0.25">
      <c r="A101" s="156" t="s">
        <v>66</v>
      </c>
      <c r="B101" s="148">
        <v>200</v>
      </c>
      <c r="C101" s="250">
        <v>1.3</v>
      </c>
      <c r="D101" s="154">
        <v>1.5</v>
      </c>
    </row>
    <row r="102" spans="1:4" x14ac:dyDescent="0.25">
      <c r="A102" s="156" t="s">
        <v>571</v>
      </c>
      <c r="B102" s="148">
        <v>3300</v>
      </c>
      <c r="C102" s="250">
        <v>1.3</v>
      </c>
      <c r="D102" s="154">
        <v>2</v>
      </c>
    </row>
    <row r="103" spans="1:4" x14ac:dyDescent="0.25">
      <c r="A103" s="156" t="s">
        <v>488</v>
      </c>
      <c r="B103" s="148">
        <v>25100</v>
      </c>
      <c r="C103" s="250">
        <v>1.6</v>
      </c>
      <c r="D103" s="154">
        <v>2</v>
      </c>
    </row>
    <row r="104" spans="1:4" x14ac:dyDescent="0.25">
      <c r="A104" s="156" t="s">
        <v>572</v>
      </c>
      <c r="B104" s="148">
        <v>800</v>
      </c>
      <c r="C104" s="250">
        <v>1.6</v>
      </c>
      <c r="D104" s="154">
        <v>2</v>
      </c>
    </row>
    <row r="105" spans="1:4" x14ac:dyDescent="0.25">
      <c r="A105" s="156" t="s">
        <v>584</v>
      </c>
      <c r="B105" s="98">
        <v>800</v>
      </c>
      <c r="C105" s="245">
        <v>1.3</v>
      </c>
      <c r="D105" s="154">
        <v>1.5</v>
      </c>
    </row>
    <row r="106" spans="1:4" x14ac:dyDescent="0.25">
      <c r="A106" s="156" t="s">
        <v>492</v>
      </c>
      <c r="B106" s="98">
        <v>18000</v>
      </c>
      <c r="C106" s="245">
        <v>1.3</v>
      </c>
      <c r="D106" s="154">
        <v>2</v>
      </c>
    </row>
    <row r="107" spans="1:4" x14ac:dyDescent="0.25">
      <c r="A107" s="156" t="s">
        <v>585</v>
      </c>
      <c r="B107" s="98">
        <v>18900</v>
      </c>
      <c r="C107" s="245">
        <v>1.3</v>
      </c>
      <c r="D107" s="154">
        <v>2</v>
      </c>
    </row>
    <row r="108" spans="1:4" x14ac:dyDescent="0.25">
      <c r="A108" s="156" t="s">
        <v>590</v>
      </c>
      <c r="B108" s="98">
        <v>8400</v>
      </c>
      <c r="C108" s="245">
        <v>1.3</v>
      </c>
      <c r="D108" s="154">
        <v>2</v>
      </c>
    </row>
    <row r="109" spans="1:4" x14ac:dyDescent="0.25">
      <c r="A109" s="156" t="s">
        <v>591</v>
      </c>
      <c r="B109" s="98">
        <v>13000</v>
      </c>
      <c r="C109" s="245">
        <v>1.3</v>
      </c>
      <c r="D109" s="154">
        <v>2</v>
      </c>
    </row>
    <row r="110" spans="1:4" x14ac:dyDescent="0.25">
      <c r="A110" s="156" t="s">
        <v>593</v>
      </c>
      <c r="B110" s="98">
        <v>1000</v>
      </c>
      <c r="C110" s="245">
        <v>1.3</v>
      </c>
      <c r="D110" s="154">
        <v>2</v>
      </c>
    </row>
    <row r="111" spans="1:4" x14ac:dyDescent="0.25">
      <c r="A111" s="156" t="s">
        <v>498</v>
      </c>
      <c r="B111" s="98">
        <v>130800</v>
      </c>
      <c r="C111" s="245">
        <v>1.6</v>
      </c>
      <c r="D111" s="154">
        <v>2</v>
      </c>
    </row>
    <row r="112" spans="1:4" x14ac:dyDescent="0.25">
      <c r="A112" s="156" t="s">
        <v>598</v>
      </c>
      <c r="B112" s="98">
        <v>1700</v>
      </c>
      <c r="C112" s="245">
        <v>1.3</v>
      </c>
      <c r="D112" s="154">
        <v>2</v>
      </c>
    </row>
    <row r="113" spans="1:4" x14ac:dyDescent="0.25">
      <c r="A113" s="156" t="s">
        <v>599</v>
      </c>
      <c r="B113" s="98">
        <v>1900</v>
      </c>
      <c r="C113" s="245">
        <v>1.3</v>
      </c>
      <c r="D113" s="154">
        <v>2</v>
      </c>
    </row>
    <row r="114" spans="1:4" x14ac:dyDescent="0.25">
      <c r="A114" s="156" t="s">
        <v>604</v>
      </c>
      <c r="B114" s="98">
        <v>1300</v>
      </c>
      <c r="C114" s="245">
        <v>1.3</v>
      </c>
      <c r="D114" s="154">
        <v>2</v>
      </c>
    </row>
    <row r="115" spans="1:4" x14ac:dyDescent="0.25">
      <c r="A115" s="156" t="s">
        <v>373</v>
      </c>
      <c r="B115" s="98">
        <v>2100</v>
      </c>
      <c r="C115" s="245">
        <v>1.3</v>
      </c>
      <c r="D115" s="154">
        <v>2</v>
      </c>
    </row>
    <row r="116" spans="1:4" x14ac:dyDescent="0.25">
      <c r="A116" s="156" t="s">
        <v>374</v>
      </c>
      <c r="B116" s="98">
        <v>8000</v>
      </c>
      <c r="C116" s="245">
        <v>1.3</v>
      </c>
      <c r="D116" s="154">
        <v>2</v>
      </c>
    </row>
    <row r="117" spans="1:4" x14ac:dyDescent="0.25">
      <c r="A117" s="156" t="s">
        <v>363</v>
      </c>
      <c r="B117" s="98">
        <v>200</v>
      </c>
      <c r="C117" s="245">
        <v>1</v>
      </c>
      <c r="D117" s="154">
        <v>1</v>
      </c>
    </row>
    <row r="118" spans="1:4" x14ac:dyDescent="0.25">
      <c r="A118" s="156" t="s">
        <v>613</v>
      </c>
      <c r="B118" s="98">
        <v>4200</v>
      </c>
      <c r="C118" s="245">
        <v>1</v>
      </c>
      <c r="D118" s="154">
        <v>1.5</v>
      </c>
    </row>
    <row r="119" spans="1:4" x14ac:dyDescent="0.25">
      <c r="A119" s="156" t="s">
        <v>70</v>
      </c>
      <c r="B119" s="98">
        <v>800</v>
      </c>
      <c r="C119" s="245">
        <v>1.3</v>
      </c>
      <c r="D119" s="154">
        <v>1.5</v>
      </c>
    </row>
    <row r="120" spans="1:4" x14ac:dyDescent="0.25">
      <c r="A120" s="156" t="s">
        <v>71</v>
      </c>
      <c r="B120" s="98">
        <v>400</v>
      </c>
      <c r="C120" s="245">
        <v>1</v>
      </c>
      <c r="D120" s="154">
        <v>1</v>
      </c>
    </row>
    <row r="121" spans="1:4" x14ac:dyDescent="0.25">
      <c r="A121" s="156" t="s">
        <v>627</v>
      </c>
      <c r="B121" s="98">
        <v>9000</v>
      </c>
      <c r="C121" s="245">
        <v>1.3</v>
      </c>
      <c r="D121" s="154">
        <v>1</v>
      </c>
    </row>
    <row r="122" spans="1:4" x14ac:dyDescent="0.25">
      <c r="A122" s="156" t="s">
        <v>502</v>
      </c>
      <c r="B122" s="98">
        <v>10500</v>
      </c>
      <c r="C122" s="245">
        <v>1.3</v>
      </c>
      <c r="D122" s="154">
        <v>1</v>
      </c>
    </row>
    <row r="123" spans="1:4" x14ac:dyDescent="0.25">
      <c r="A123" s="156" t="s">
        <v>72</v>
      </c>
      <c r="B123" s="98">
        <v>400</v>
      </c>
      <c r="C123" s="245">
        <v>1.3</v>
      </c>
      <c r="D123" s="154">
        <v>1.5</v>
      </c>
    </row>
    <row r="124" spans="1:4" x14ac:dyDescent="0.25">
      <c r="A124" s="156" t="s">
        <v>364</v>
      </c>
      <c r="B124" s="98">
        <v>2500</v>
      </c>
      <c r="C124" s="245">
        <v>1.3</v>
      </c>
      <c r="D124" s="154">
        <v>2</v>
      </c>
    </row>
    <row r="125" spans="1:4" x14ac:dyDescent="0.25">
      <c r="A125" s="156" t="s">
        <v>74</v>
      </c>
      <c r="B125" s="98">
        <v>5000</v>
      </c>
      <c r="C125" s="245">
        <v>1.3</v>
      </c>
      <c r="D125" s="154">
        <v>2</v>
      </c>
    </row>
    <row r="126" spans="1:4" x14ac:dyDescent="0.25">
      <c r="A126" s="156" t="s">
        <v>633</v>
      </c>
      <c r="B126" s="98">
        <v>1700</v>
      </c>
      <c r="C126" s="245">
        <v>1.6</v>
      </c>
      <c r="D126" s="154">
        <v>2</v>
      </c>
    </row>
    <row r="127" spans="1:4" x14ac:dyDescent="0.25">
      <c r="A127" s="156" t="s">
        <v>634</v>
      </c>
      <c r="B127" s="98">
        <v>6300</v>
      </c>
      <c r="C127" s="245">
        <v>1.3</v>
      </c>
      <c r="D127" s="154">
        <v>1.5</v>
      </c>
    </row>
    <row r="128" spans="1:4" x14ac:dyDescent="0.25">
      <c r="A128" s="156" t="s">
        <v>647</v>
      </c>
      <c r="B128" s="98">
        <v>4200</v>
      </c>
      <c r="C128" s="245">
        <v>1.3</v>
      </c>
      <c r="D128" s="154">
        <v>2</v>
      </c>
    </row>
    <row r="129" spans="1:4" x14ac:dyDescent="0.25">
      <c r="A129" s="156" t="s">
        <v>648</v>
      </c>
      <c r="B129" s="98">
        <v>2500</v>
      </c>
      <c r="C129" s="245">
        <v>1.3</v>
      </c>
      <c r="D129" s="154">
        <v>2</v>
      </c>
    </row>
    <row r="130" spans="1:4" x14ac:dyDescent="0.25">
      <c r="A130" s="156" t="s">
        <v>376</v>
      </c>
      <c r="B130" s="98">
        <v>4200</v>
      </c>
      <c r="C130" s="245">
        <v>1.3</v>
      </c>
      <c r="D130" s="154">
        <v>1.5</v>
      </c>
    </row>
    <row r="131" spans="1:4" x14ac:dyDescent="0.25">
      <c r="A131" s="156" t="s">
        <v>649</v>
      </c>
      <c r="B131" s="98">
        <v>2100</v>
      </c>
      <c r="C131" s="245">
        <v>1.3</v>
      </c>
      <c r="D131" s="154">
        <v>2</v>
      </c>
    </row>
    <row r="132" spans="1:4" x14ac:dyDescent="0.25">
      <c r="A132" s="156" t="s">
        <v>507</v>
      </c>
      <c r="B132" s="98">
        <v>13400</v>
      </c>
      <c r="C132" s="245">
        <v>1.3</v>
      </c>
      <c r="D132" s="154">
        <v>2</v>
      </c>
    </row>
    <row r="133" spans="1:4" x14ac:dyDescent="0.25">
      <c r="A133" s="155" t="s">
        <v>377</v>
      </c>
      <c r="B133" s="98">
        <v>1300</v>
      </c>
      <c r="C133" s="245">
        <v>1.3</v>
      </c>
      <c r="D133" s="154">
        <v>2</v>
      </c>
    </row>
    <row r="134" spans="1:4" x14ac:dyDescent="0.25">
      <c r="A134" s="156" t="s">
        <v>379</v>
      </c>
      <c r="B134" s="98">
        <v>800</v>
      </c>
      <c r="C134" s="245">
        <v>1.3</v>
      </c>
      <c r="D134" s="154">
        <v>1.5</v>
      </c>
    </row>
    <row r="135" spans="1:4" x14ac:dyDescent="0.25">
      <c r="A135" s="156" t="s">
        <v>658</v>
      </c>
      <c r="B135" s="98">
        <v>5900</v>
      </c>
      <c r="C135" s="245">
        <v>1.3</v>
      </c>
      <c r="D135" s="154">
        <v>2</v>
      </c>
    </row>
    <row r="136" spans="1:4" x14ac:dyDescent="0.25">
      <c r="A136" s="156" t="s">
        <v>659</v>
      </c>
      <c r="B136" s="98">
        <v>3400</v>
      </c>
      <c r="C136" s="245">
        <v>1.3</v>
      </c>
      <c r="D136" s="154">
        <v>2</v>
      </c>
    </row>
    <row r="137" spans="1:4" x14ac:dyDescent="0.25">
      <c r="A137" s="156" t="s">
        <v>380</v>
      </c>
      <c r="B137" s="98">
        <v>800</v>
      </c>
      <c r="C137" s="245">
        <v>1.3</v>
      </c>
      <c r="D137" s="154">
        <v>1.5</v>
      </c>
    </row>
    <row r="138" spans="1:4" x14ac:dyDescent="0.25">
      <c r="A138" s="156" t="s">
        <v>381</v>
      </c>
      <c r="B138" s="98">
        <v>800</v>
      </c>
      <c r="C138" s="245">
        <v>1.3</v>
      </c>
      <c r="D138" s="154">
        <v>1.5</v>
      </c>
    </row>
    <row r="139" spans="1:4" x14ac:dyDescent="0.25">
      <c r="A139" s="156" t="s">
        <v>667</v>
      </c>
      <c r="B139" s="98">
        <v>5000</v>
      </c>
      <c r="C139" s="245">
        <v>1.3</v>
      </c>
      <c r="D139" s="154">
        <v>2</v>
      </c>
    </row>
    <row r="140" spans="1:4" x14ac:dyDescent="0.25">
      <c r="A140" s="156" t="s">
        <v>382</v>
      </c>
      <c r="B140" s="98">
        <v>1400</v>
      </c>
      <c r="C140" s="245">
        <v>1.3</v>
      </c>
      <c r="D140" s="154">
        <v>2</v>
      </c>
    </row>
    <row r="141" spans="1:4" x14ac:dyDescent="0.25">
      <c r="A141" s="156" t="s">
        <v>81</v>
      </c>
      <c r="B141" s="98">
        <v>800</v>
      </c>
      <c r="C141" s="245">
        <v>1.3</v>
      </c>
      <c r="D141" s="154">
        <v>1.5</v>
      </c>
    </row>
    <row r="142" spans="1:4" x14ac:dyDescent="0.25">
      <c r="A142" s="157" t="s">
        <v>680</v>
      </c>
      <c r="B142" s="98">
        <v>400</v>
      </c>
      <c r="C142" s="245">
        <v>1.3</v>
      </c>
      <c r="D142" s="154">
        <v>1</v>
      </c>
    </row>
    <row r="143" spans="1:4" x14ac:dyDescent="0.25">
      <c r="A143" s="156" t="s">
        <v>683</v>
      </c>
      <c r="B143" s="98">
        <v>4500</v>
      </c>
      <c r="C143" s="245">
        <v>1.6</v>
      </c>
      <c r="D143" s="154">
        <v>2</v>
      </c>
    </row>
    <row r="144" spans="1:4" x14ac:dyDescent="0.25">
      <c r="A144" s="156" t="s">
        <v>686</v>
      </c>
      <c r="B144" s="98">
        <v>12600</v>
      </c>
      <c r="C144" s="245">
        <v>1.3</v>
      </c>
      <c r="D144" s="154">
        <v>2</v>
      </c>
    </row>
    <row r="145" spans="1:4" x14ac:dyDescent="0.25">
      <c r="A145" s="156" t="s">
        <v>687</v>
      </c>
      <c r="B145" s="98">
        <v>1800</v>
      </c>
      <c r="C145" s="245">
        <v>1.3</v>
      </c>
      <c r="D145" s="154">
        <v>2</v>
      </c>
    </row>
    <row r="146" spans="1:4" x14ac:dyDescent="0.25">
      <c r="A146" s="156" t="s">
        <v>82</v>
      </c>
      <c r="B146" s="98">
        <v>1500</v>
      </c>
      <c r="C146" s="245">
        <v>1.3</v>
      </c>
      <c r="D146" s="154">
        <v>2</v>
      </c>
    </row>
    <row r="147" spans="1:4" x14ac:dyDescent="0.25">
      <c r="A147" s="155" t="s">
        <v>512</v>
      </c>
      <c r="B147" s="98">
        <v>1100</v>
      </c>
      <c r="C147" s="244">
        <v>1.6</v>
      </c>
      <c r="D147" s="153">
        <v>2</v>
      </c>
    </row>
    <row r="148" spans="1:4" x14ac:dyDescent="0.25">
      <c r="A148" s="156" t="s">
        <v>693</v>
      </c>
      <c r="B148" s="98">
        <v>800</v>
      </c>
      <c r="C148" s="245">
        <v>1.3</v>
      </c>
      <c r="D148" s="154">
        <v>1.5</v>
      </c>
    </row>
    <row r="149" spans="1:4" x14ac:dyDescent="0.25">
      <c r="A149" s="156" t="s">
        <v>383</v>
      </c>
      <c r="B149" s="98">
        <v>1300</v>
      </c>
      <c r="C149" s="245">
        <v>1.3</v>
      </c>
      <c r="D149" s="154">
        <v>2</v>
      </c>
    </row>
    <row r="150" spans="1:4" x14ac:dyDescent="0.25">
      <c r="A150" s="156" t="s">
        <v>384</v>
      </c>
      <c r="B150" s="98">
        <v>6700</v>
      </c>
      <c r="C150" s="245">
        <v>1.3</v>
      </c>
      <c r="D150" s="154">
        <v>2</v>
      </c>
    </row>
    <row r="151" spans="1:4" x14ac:dyDescent="0.25">
      <c r="A151" s="156" t="s">
        <v>385</v>
      </c>
      <c r="B151" s="98">
        <v>6700</v>
      </c>
      <c r="C151" s="245">
        <v>1.3</v>
      </c>
      <c r="D151" s="154">
        <v>2</v>
      </c>
    </row>
    <row r="152" spans="1:4" x14ac:dyDescent="0.25">
      <c r="A152" s="156" t="s">
        <v>514</v>
      </c>
      <c r="B152" s="98">
        <v>10000</v>
      </c>
      <c r="C152" s="245">
        <v>1.3</v>
      </c>
      <c r="D152" s="154">
        <v>2</v>
      </c>
    </row>
    <row r="153" spans="1:4" x14ac:dyDescent="0.25">
      <c r="A153" s="156" t="s">
        <v>386</v>
      </c>
      <c r="B153" s="98">
        <v>2100</v>
      </c>
      <c r="C153" s="245">
        <v>1.3</v>
      </c>
      <c r="D153" s="154">
        <v>2</v>
      </c>
    </row>
    <row r="154" spans="1:4" x14ac:dyDescent="0.25">
      <c r="A154" s="156" t="s">
        <v>387</v>
      </c>
      <c r="B154" s="98">
        <v>8400</v>
      </c>
      <c r="C154" s="245">
        <v>1.3</v>
      </c>
      <c r="D154" s="154">
        <v>2</v>
      </c>
    </row>
    <row r="155" spans="1:4" x14ac:dyDescent="0.25">
      <c r="A155" s="156" t="s">
        <v>388</v>
      </c>
      <c r="B155" s="98">
        <v>1100</v>
      </c>
      <c r="C155" s="245">
        <v>1.3</v>
      </c>
      <c r="D155" s="154">
        <v>2</v>
      </c>
    </row>
    <row r="156" spans="1:4" x14ac:dyDescent="0.25">
      <c r="A156" s="156" t="s">
        <v>90</v>
      </c>
      <c r="B156" s="98">
        <v>400</v>
      </c>
      <c r="C156" s="245">
        <v>1.3</v>
      </c>
      <c r="D156" s="154">
        <v>1</v>
      </c>
    </row>
    <row r="157" spans="1:4" x14ac:dyDescent="0.25">
      <c r="A157" s="156" t="s">
        <v>91</v>
      </c>
      <c r="B157" s="98">
        <v>1200</v>
      </c>
      <c r="C157" s="245">
        <v>1.3</v>
      </c>
      <c r="D157" s="154">
        <v>2</v>
      </c>
    </row>
    <row r="158" spans="1:4" x14ac:dyDescent="0.25">
      <c r="A158" s="156" t="s">
        <v>92</v>
      </c>
      <c r="B158" s="98">
        <v>1700</v>
      </c>
      <c r="C158" s="245">
        <v>1.3</v>
      </c>
      <c r="D158" s="154">
        <v>1.5</v>
      </c>
    </row>
    <row r="159" spans="1:4" x14ac:dyDescent="0.25">
      <c r="A159" s="156" t="s">
        <v>389</v>
      </c>
      <c r="B159" s="98">
        <v>3400</v>
      </c>
      <c r="C159" s="245">
        <v>1.3</v>
      </c>
      <c r="D159" s="154">
        <v>2</v>
      </c>
    </row>
    <row r="160" spans="1:4" x14ac:dyDescent="0.25">
      <c r="A160" s="156" t="s">
        <v>390</v>
      </c>
      <c r="B160" s="98">
        <v>3400</v>
      </c>
      <c r="C160" s="245">
        <v>1.3</v>
      </c>
      <c r="D160" s="154">
        <v>2</v>
      </c>
    </row>
    <row r="161" spans="1:4" x14ac:dyDescent="0.25">
      <c r="A161" s="156" t="s">
        <v>391</v>
      </c>
      <c r="B161" s="98">
        <v>1200</v>
      </c>
      <c r="C161" s="245">
        <v>1.3</v>
      </c>
      <c r="D161" s="154">
        <v>1.5</v>
      </c>
    </row>
    <row r="162" spans="1:4" x14ac:dyDescent="0.25">
      <c r="A162" s="156" t="s">
        <v>393</v>
      </c>
      <c r="B162" s="98">
        <v>500</v>
      </c>
      <c r="C162" s="245">
        <v>1.3</v>
      </c>
      <c r="D162" s="154">
        <v>1.5</v>
      </c>
    </row>
    <row r="163" spans="1:4" x14ac:dyDescent="0.25">
      <c r="A163" s="156" t="s">
        <v>712</v>
      </c>
      <c r="B163" s="98">
        <v>300</v>
      </c>
      <c r="C163" s="245">
        <v>1</v>
      </c>
      <c r="D163" s="154">
        <v>1</v>
      </c>
    </row>
    <row r="164" spans="1:4" x14ac:dyDescent="0.25">
      <c r="A164" s="155" t="s">
        <v>394</v>
      </c>
      <c r="B164" s="148">
        <v>1200</v>
      </c>
      <c r="C164" s="250">
        <v>1.3</v>
      </c>
      <c r="D164" s="154">
        <v>1.5</v>
      </c>
    </row>
    <row r="165" spans="1:4" x14ac:dyDescent="0.25">
      <c r="A165" s="155" t="s">
        <v>95</v>
      </c>
      <c r="B165" s="148">
        <v>600</v>
      </c>
      <c r="C165" s="250">
        <v>1.3</v>
      </c>
      <c r="D165" s="154">
        <v>1.5</v>
      </c>
    </row>
    <row r="166" spans="1:4" x14ac:dyDescent="0.25">
      <c r="A166" s="156" t="s">
        <v>97</v>
      </c>
      <c r="B166" s="148">
        <v>800</v>
      </c>
      <c r="C166" s="250">
        <v>1.3</v>
      </c>
      <c r="D166" s="154">
        <v>1.5</v>
      </c>
    </row>
    <row r="167" spans="1:4" x14ac:dyDescent="0.25">
      <c r="A167" s="156" t="s">
        <v>395</v>
      </c>
      <c r="B167" s="148">
        <v>4200</v>
      </c>
      <c r="C167" s="250">
        <v>1.3</v>
      </c>
      <c r="D167" s="154">
        <v>1.5</v>
      </c>
    </row>
    <row r="168" spans="1:4" x14ac:dyDescent="0.25">
      <c r="A168" s="156" t="s">
        <v>98</v>
      </c>
      <c r="B168" s="148">
        <v>400</v>
      </c>
      <c r="C168" s="250">
        <v>1.3</v>
      </c>
      <c r="D168" s="154">
        <v>1</v>
      </c>
    </row>
    <row r="169" spans="1:4" x14ac:dyDescent="0.25">
      <c r="A169" s="157" t="s">
        <v>722</v>
      </c>
      <c r="B169" s="148">
        <v>500</v>
      </c>
      <c r="C169" s="250">
        <v>1</v>
      </c>
      <c r="D169" s="154">
        <v>1.5</v>
      </c>
    </row>
    <row r="170" spans="1:4" x14ac:dyDescent="0.25">
      <c r="A170" s="156" t="s">
        <v>725</v>
      </c>
      <c r="B170" s="148">
        <v>200</v>
      </c>
      <c r="C170" s="250">
        <v>1</v>
      </c>
      <c r="D170" s="154">
        <v>1</v>
      </c>
    </row>
    <row r="171" spans="1:4" x14ac:dyDescent="0.25">
      <c r="A171" s="156" t="s">
        <v>726</v>
      </c>
      <c r="B171" s="148">
        <v>2100</v>
      </c>
      <c r="C171" s="250">
        <v>1.3</v>
      </c>
      <c r="D171" s="154">
        <v>2</v>
      </c>
    </row>
    <row r="172" spans="1:4" x14ac:dyDescent="0.25">
      <c r="A172" s="156" t="s">
        <v>99</v>
      </c>
      <c r="B172" s="148">
        <v>1000</v>
      </c>
      <c r="C172" s="250">
        <v>1.3</v>
      </c>
      <c r="D172" s="154">
        <v>2</v>
      </c>
    </row>
    <row r="173" spans="1:4" x14ac:dyDescent="0.25">
      <c r="A173" s="156" t="s">
        <v>100</v>
      </c>
      <c r="B173" s="148">
        <v>1800</v>
      </c>
      <c r="C173" s="250">
        <v>1.3</v>
      </c>
      <c r="D173" s="154">
        <v>2</v>
      </c>
    </row>
    <row r="174" spans="1:4" x14ac:dyDescent="0.25">
      <c r="A174" s="156" t="s">
        <v>101</v>
      </c>
      <c r="B174" s="148">
        <v>4200</v>
      </c>
      <c r="C174" s="250">
        <v>1.3</v>
      </c>
      <c r="D174" s="154">
        <v>2</v>
      </c>
    </row>
    <row r="175" spans="1:4" x14ac:dyDescent="0.25">
      <c r="A175" s="156" t="s">
        <v>730</v>
      </c>
      <c r="B175" s="148">
        <v>2500</v>
      </c>
      <c r="C175" s="250">
        <v>1.3</v>
      </c>
      <c r="D175" s="154">
        <v>2</v>
      </c>
    </row>
    <row r="176" spans="1:4" x14ac:dyDescent="0.25">
      <c r="A176" s="156" t="s">
        <v>396</v>
      </c>
      <c r="B176" s="148">
        <v>300</v>
      </c>
      <c r="C176" s="250">
        <v>1.3</v>
      </c>
      <c r="D176" s="154">
        <v>1</v>
      </c>
    </row>
    <row r="177" spans="1:4" x14ac:dyDescent="0.25">
      <c r="A177" s="156" t="s">
        <v>734</v>
      </c>
      <c r="B177" s="148">
        <v>1300</v>
      </c>
      <c r="C177" s="250">
        <v>1.3</v>
      </c>
      <c r="D177" s="154">
        <v>2</v>
      </c>
    </row>
    <row r="178" spans="1:4" x14ac:dyDescent="0.25">
      <c r="A178" s="156" t="s">
        <v>102</v>
      </c>
      <c r="B178" s="148">
        <v>400</v>
      </c>
      <c r="C178" s="250">
        <v>1.3</v>
      </c>
      <c r="D178" s="154">
        <v>1</v>
      </c>
    </row>
    <row r="179" spans="1:4" x14ac:dyDescent="0.25">
      <c r="A179" s="156" t="s">
        <v>738</v>
      </c>
      <c r="B179" s="148">
        <v>4200</v>
      </c>
      <c r="C179" s="250">
        <v>1.3</v>
      </c>
      <c r="D179" s="154">
        <v>2</v>
      </c>
    </row>
    <row r="180" spans="1:4" x14ac:dyDescent="0.25">
      <c r="A180" s="156" t="s">
        <v>739</v>
      </c>
      <c r="B180" s="148">
        <v>3400</v>
      </c>
      <c r="C180" s="250">
        <v>1.3</v>
      </c>
      <c r="D180" s="154">
        <v>2</v>
      </c>
    </row>
    <row r="181" spans="1:4" x14ac:dyDescent="0.25">
      <c r="A181" s="157" t="s">
        <v>103</v>
      </c>
      <c r="B181" s="148">
        <v>6000</v>
      </c>
      <c r="C181" s="250">
        <v>1.3</v>
      </c>
      <c r="D181" s="154">
        <v>2</v>
      </c>
    </row>
    <row r="182" spans="1:4" x14ac:dyDescent="0.25">
      <c r="A182" s="155" t="s">
        <v>104</v>
      </c>
      <c r="B182" s="148">
        <v>12600</v>
      </c>
      <c r="C182" s="251">
        <v>1.3</v>
      </c>
      <c r="D182" s="153">
        <v>2</v>
      </c>
    </row>
    <row r="183" spans="1:4" x14ac:dyDescent="0.25">
      <c r="A183" s="156" t="s">
        <v>105</v>
      </c>
      <c r="B183" s="148">
        <v>25200</v>
      </c>
      <c r="C183" s="250">
        <v>1.3</v>
      </c>
      <c r="D183" s="154">
        <v>2</v>
      </c>
    </row>
    <row r="184" spans="1:4" x14ac:dyDescent="0.25">
      <c r="A184" s="156" t="s">
        <v>106</v>
      </c>
      <c r="B184" s="148">
        <v>800</v>
      </c>
      <c r="C184" s="250">
        <v>1.3</v>
      </c>
      <c r="D184" s="154">
        <v>1.5</v>
      </c>
    </row>
    <row r="185" spans="1:4" x14ac:dyDescent="0.25">
      <c r="A185" s="156" t="s">
        <v>749</v>
      </c>
      <c r="B185" s="148">
        <v>1700</v>
      </c>
      <c r="C185" s="250">
        <v>1.3</v>
      </c>
      <c r="D185" s="154">
        <v>2</v>
      </c>
    </row>
    <row r="186" spans="1:4" x14ac:dyDescent="0.25">
      <c r="A186" s="156" t="s">
        <v>750</v>
      </c>
      <c r="B186" s="148">
        <v>2100</v>
      </c>
      <c r="C186" s="250">
        <v>1.3</v>
      </c>
      <c r="D186" s="154">
        <v>2</v>
      </c>
    </row>
    <row r="187" spans="1:4" x14ac:dyDescent="0.25">
      <c r="A187" s="156" t="s">
        <v>754</v>
      </c>
      <c r="B187" s="148">
        <v>2900</v>
      </c>
      <c r="C187" s="250">
        <v>1.3</v>
      </c>
      <c r="D187" s="154">
        <v>1.5</v>
      </c>
    </row>
    <row r="188" spans="1:4" x14ac:dyDescent="0.25">
      <c r="A188" s="156" t="s">
        <v>398</v>
      </c>
      <c r="B188" s="148">
        <v>1000</v>
      </c>
      <c r="C188" s="250">
        <v>1.3</v>
      </c>
      <c r="D188" s="154">
        <v>2</v>
      </c>
    </row>
    <row r="189" spans="1:4" x14ac:dyDescent="0.25">
      <c r="A189" s="156" t="s">
        <v>109</v>
      </c>
      <c r="B189" s="148">
        <v>1700</v>
      </c>
      <c r="C189" s="250">
        <v>1.3</v>
      </c>
      <c r="D189" s="154">
        <v>2</v>
      </c>
    </row>
    <row r="190" spans="1:4" x14ac:dyDescent="0.25">
      <c r="A190" s="156" t="s">
        <v>764</v>
      </c>
      <c r="B190" s="148">
        <v>1100</v>
      </c>
      <c r="C190" s="250">
        <v>1.3</v>
      </c>
      <c r="D190" s="154">
        <v>2</v>
      </c>
    </row>
    <row r="191" spans="1:4" x14ac:dyDescent="0.25">
      <c r="A191" s="156" t="s">
        <v>401</v>
      </c>
      <c r="B191" s="148">
        <v>1300</v>
      </c>
      <c r="C191" s="250">
        <v>1.3</v>
      </c>
      <c r="D191" s="154">
        <v>2</v>
      </c>
    </row>
    <row r="192" spans="1:4" x14ac:dyDescent="0.25">
      <c r="A192" s="156" t="s">
        <v>772</v>
      </c>
      <c r="B192" s="148">
        <v>2000</v>
      </c>
      <c r="C192" s="250">
        <v>1.3</v>
      </c>
      <c r="D192" s="154">
        <v>2</v>
      </c>
    </row>
    <row r="193" spans="1:4" x14ac:dyDescent="0.25">
      <c r="A193" s="156" t="s">
        <v>402</v>
      </c>
      <c r="B193" s="148">
        <v>1300</v>
      </c>
      <c r="C193" s="250">
        <v>1.3</v>
      </c>
      <c r="D193" s="154">
        <v>2</v>
      </c>
    </row>
    <row r="194" spans="1:4" x14ac:dyDescent="0.25">
      <c r="A194" s="156" t="s">
        <v>403</v>
      </c>
      <c r="B194" s="148">
        <v>1300</v>
      </c>
      <c r="C194" s="250">
        <v>1.3</v>
      </c>
      <c r="D194" s="154">
        <v>2</v>
      </c>
    </row>
    <row r="195" spans="1:4" x14ac:dyDescent="0.25">
      <c r="A195" s="155" t="s">
        <v>404</v>
      </c>
      <c r="B195" s="148">
        <v>1000</v>
      </c>
      <c r="C195" s="251">
        <v>1.3</v>
      </c>
      <c r="D195" s="153">
        <v>2</v>
      </c>
    </row>
    <row r="196" spans="1:4" x14ac:dyDescent="0.25">
      <c r="A196" s="155" t="s">
        <v>774</v>
      </c>
      <c r="B196" s="148">
        <v>200</v>
      </c>
      <c r="C196" s="250">
        <v>1.3</v>
      </c>
      <c r="D196" s="154">
        <v>2</v>
      </c>
    </row>
    <row r="197" spans="1:4" x14ac:dyDescent="0.25">
      <c r="A197" s="155" t="s">
        <v>776</v>
      </c>
      <c r="B197" s="148">
        <v>1000</v>
      </c>
      <c r="C197" s="250">
        <v>1.3</v>
      </c>
      <c r="D197" s="154">
        <v>2</v>
      </c>
    </row>
    <row r="198" spans="1:4" x14ac:dyDescent="0.25">
      <c r="A198" s="155" t="s">
        <v>777</v>
      </c>
      <c r="B198" s="148">
        <v>1100</v>
      </c>
      <c r="C198" s="250">
        <v>1.3</v>
      </c>
      <c r="D198" s="154">
        <v>2</v>
      </c>
    </row>
    <row r="199" spans="1:4" x14ac:dyDescent="0.25">
      <c r="A199" s="155" t="s">
        <v>778</v>
      </c>
      <c r="B199" s="148">
        <v>600</v>
      </c>
      <c r="C199" s="250">
        <v>1.3</v>
      </c>
      <c r="D199" s="154">
        <v>1.5</v>
      </c>
    </row>
    <row r="200" spans="1:4" x14ac:dyDescent="0.25">
      <c r="A200" s="155" t="s">
        <v>779</v>
      </c>
      <c r="B200" s="148">
        <v>1000</v>
      </c>
      <c r="C200" s="250">
        <v>1.3</v>
      </c>
      <c r="D200" s="154">
        <v>1.5</v>
      </c>
    </row>
    <row r="201" spans="1:4" x14ac:dyDescent="0.25">
      <c r="A201" s="155" t="s">
        <v>781</v>
      </c>
      <c r="B201" s="148">
        <v>1300</v>
      </c>
      <c r="C201" s="250">
        <v>1.3</v>
      </c>
      <c r="D201" s="154">
        <v>2</v>
      </c>
    </row>
    <row r="202" spans="1:4" x14ac:dyDescent="0.25">
      <c r="A202" s="155" t="s">
        <v>785</v>
      </c>
      <c r="B202" s="148">
        <v>1300</v>
      </c>
      <c r="C202" s="250">
        <v>1.3</v>
      </c>
      <c r="D202" s="154">
        <v>2</v>
      </c>
    </row>
    <row r="203" spans="1:4" x14ac:dyDescent="0.25">
      <c r="A203" s="155" t="s">
        <v>786</v>
      </c>
      <c r="B203" s="148">
        <v>1300</v>
      </c>
      <c r="C203" s="250">
        <v>1.3</v>
      </c>
      <c r="D203" s="154">
        <v>2</v>
      </c>
    </row>
    <row r="204" spans="1:4" x14ac:dyDescent="0.25">
      <c r="A204" s="155" t="s">
        <v>788</v>
      </c>
      <c r="B204" s="148">
        <v>600</v>
      </c>
      <c r="C204" s="250">
        <v>1.3</v>
      </c>
      <c r="D204" s="154">
        <v>1.5</v>
      </c>
    </row>
    <row r="205" spans="1:4" x14ac:dyDescent="0.25">
      <c r="A205" s="155" t="s">
        <v>375</v>
      </c>
      <c r="B205" s="148">
        <v>600</v>
      </c>
      <c r="C205" s="250">
        <v>1.3</v>
      </c>
      <c r="D205" s="154">
        <v>2</v>
      </c>
    </row>
    <row r="206" spans="1:4" x14ac:dyDescent="0.25">
      <c r="A206" s="155" t="s">
        <v>378</v>
      </c>
      <c r="B206" s="148">
        <v>1900</v>
      </c>
      <c r="C206" s="250">
        <v>1.3</v>
      </c>
      <c r="D206" s="154">
        <v>2</v>
      </c>
    </row>
    <row r="207" spans="1:4" x14ac:dyDescent="0.25">
      <c r="A207" s="155" t="s">
        <v>399</v>
      </c>
      <c r="B207" s="148">
        <v>400</v>
      </c>
      <c r="C207" s="250">
        <v>1.3</v>
      </c>
      <c r="D207" s="154">
        <v>1</v>
      </c>
    </row>
    <row r="208" spans="1:4" x14ac:dyDescent="0.25">
      <c r="A208" s="155" t="s">
        <v>796</v>
      </c>
      <c r="B208" s="148">
        <v>1300</v>
      </c>
      <c r="C208" s="250">
        <v>1.3</v>
      </c>
      <c r="D208" s="154">
        <v>2</v>
      </c>
    </row>
    <row r="209" spans="1:4" x14ac:dyDescent="0.25">
      <c r="A209" s="156" t="s">
        <v>112</v>
      </c>
      <c r="B209" s="148">
        <v>3000</v>
      </c>
      <c r="C209" s="250">
        <v>1.3</v>
      </c>
      <c r="D209" s="154">
        <v>2</v>
      </c>
    </row>
    <row r="210" spans="1:4" x14ac:dyDescent="0.25">
      <c r="A210" s="156" t="s">
        <v>113</v>
      </c>
      <c r="B210" s="148">
        <v>1000</v>
      </c>
      <c r="C210" s="250">
        <v>1.3</v>
      </c>
      <c r="D210" s="154">
        <v>1</v>
      </c>
    </row>
    <row r="211" spans="1:4" x14ac:dyDescent="0.25">
      <c r="A211" s="156" t="s">
        <v>405</v>
      </c>
      <c r="B211" s="148">
        <v>800</v>
      </c>
      <c r="C211" s="250">
        <v>1.3</v>
      </c>
      <c r="D211" s="154">
        <v>1.5</v>
      </c>
    </row>
    <row r="212" spans="1:4" x14ac:dyDescent="0.25">
      <c r="A212" s="156" t="s">
        <v>406</v>
      </c>
      <c r="B212" s="148">
        <v>800</v>
      </c>
      <c r="C212" s="250">
        <v>1.3</v>
      </c>
      <c r="D212" s="154">
        <v>1.5</v>
      </c>
    </row>
    <row r="213" spans="1:4" x14ac:dyDescent="0.25">
      <c r="A213" s="155" t="s">
        <v>818</v>
      </c>
      <c r="B213" s="148">
        <v>100</v>
      </c>
      <c r="C213" s="250">
        <v>1</v>
      </c>
      <c r="D213" s="154">
        <v>1</v>
      </c>
    </row>
    <row r="214" spans="1:4" ht="15.75" thickBot="1" x14ac:dyDescent="0.3">
      <c r="A214" s="158" t="s">
        <v>821</v>
      </c>
      <c r="B214" s="150">
        <v>1300</v>
      </c>
      <c r="C214" s="252">
        <v>1.3</v>
      </c>
      <c r="D214" s="159">
        <v>2</v>
      </c>
    </row>
    <row r="215" spans="1:4" x14ac:dyDescent="0.25">
      <c r="A215" s="260" t="s">
        <v>1038</v>
      </c>
      <c r="B215" s="261"/>
      <c r="C215" s="262"/>
      <c r="D215" s="268"/>
    </row>
    <row r="216" spans="1:4" x14ac:dyDescent="0.25">
      <c r="A216" s="263" t="s">
        <v>1039</v>
      </c>
      <c r="B216" s="264"/>
      <c r="C216" s="265"/>
      <c r="D216" s="269"/>
    </row>
    <row r="217" spans="1:4" x14ac:dyDescent="0.25">
      <c r="A217" s="263" t="s">
        <v>1040</v>
      </c>
      <c r="B217" s="264"/>
      <c r="C217" s="265"/>
      <c r="D217" s="269"/>
    </row>
    <row r="218" spans="1:4" x14ac:dyDescent="0.25">
      <c r="A218" s="263" t="s">
        <v>1094</v>
      </c>
      <c r="B218" s="264"/>
      <c r="C218" s="265"/>
      <c r="D218" s="269"/>
    </row>
    <row r="219" spans="1:4" x14ac:dyDescent="0.25">
      <c r="A219" s="263" t="s">
        <v>1095</v>
      </c>
      <c r="B219" s="264"/>
      <c r="C219" s="265"/>
      <c r="D219" s="269"/>
    </row>
    <row r="220" spans="1:4" x14ac:dyDescent="0.25">
      <c r="A220" s="263" t="s">
        <v>1096</v>
      </c>
      <c r="B220" s="264"/>
      <c r="C220" s="265"/>
      <c r="D220" s="269"/>
    </row>
    <row r="221" spans="1:4" x14ac:dyDescent="0.25">
      <c r="A221" s="263" t="s">
        <v>1097</v>
      </c>
      <c r="B221" s="264"/>
      <c r="C221" s="265"/>
      <c r="D221" s="269"/>
    </row>
    <row r="222" spans="1:4" x14ac:dyDescent="0.25">
      <c r="A222" s="263" t="s">
        <v>1098</v>
      </c>
      <c r="B222" s="264"/>
      <c r="C222" s="265"/>
      <c r="D222" s="269"/>
    </row>
    <row r="223" spans="1:4" x14ac:dyDescent="0.25">
      <c r="A223" s="263" t="s">
        <v>1099</v>
      </c>
      <c r="B223" s="264"/>
      <c r="C223" s="265"/>
      <c r="D223" s="269"/>
    </row>
    <row r="224" spans="1:4" ht="15.75" thickBot="1" x14ac:dyDescent="0.3">
      <c r="A224" s="258" t="s">
        <v>1100</v>
      </c>
      <c r="B224" s="259"/>
      <c r="C224" s="265"/>
      <c r="D224" s="269"/>
    </row>
    <row r="225" spans="1:4" ht="21.95" customHeight="1" thickTop="1" thickBot="1" x14ac:dyDescent="0.3">
      <c r="A225" s="846"/>
      <c r="B225" s="847"/>
      <c r="C225" s="847"/>
      <c r="D225" s="848"/>
    </row>
    <row r="226" spans="1:4" ht="15.75" thickTop="1" x14ac:dyDescent="0.25">
      <c r="A226" s="2"/>
      <c r="B226" s="2"/>
      <c r="C226" s="2"/>
      <c r="D226" s="2"/>
    </row>
    <row r="227" spans="1:4" hidden="1" x14ac:dyDescent="0.25">
      <c r="A227" s="2"/>
      <c r="B227" s="2"/>
      <c r="C227" s="175">
        <v>1</v>
      </c>
      <c r="D227" s="175">
        <v>1</v>
      </c>
    </row>
    <row r="228" spans="1:4" hidden="1" x14ac:dyDescent="0.25">
      <c r="A228" s="2"/>
      <c r="B228" s="2"/>
      <c r="C228" s="175">
        <v>1.3</v>
      </c>
      <c r="D228" s="175">
        <v>1.5</v>
      </c>
    </row>
    <row r="229" spans="1:4" hidden="1" x14ac:dyDescent="0.25">
      <c r="A229" s="2"/>
      <c r="B229" s="2"/>
      <c r="C229" s="175">
        <v>1.6</v>
      </c>
      <c r="D229" s="175">
        <v>2</v>
      </c>
    </row>
    <row r="230" spans="1:4" hidden="1" x14ac:dyDescent="0.25">
      <c r="A230" s="2"/>
      <c r="B230" s="2"/>
      <c r="C230" s="175"/>
      <c r="D230" s="175">
        <v>3</v>
      </c>
    </row>
    <row r="231" spans="1:4" x14ac:dyDescent="0.25">
      <c r="A231" s="2"/>
      <c r="B231" s="2"/>
      <c r="C231" s="2"/>
      <c r="D231" s="2"/>
    </row>
    <row r="232" spans="1:4" x14ac:dyDescent="0.25">
      <c r="A232" s="2"/>
      <c r="B232" s="2"/>
      <c r="C232" s="2"/>
      <c r="D232" s="2"/>
    </row>
    <row r="233" spans="1:4" x14ac:dyDescent="0.25">
      <c r="A233" s="2"/>
      <c r="B233" s="2"/>
      <c r="C233" s="2"/>
      <c r="D233" s="2"/>
    </row>
    <row r="234" spans="1:4" x14ac:dyDescent="0.25">
      <c r="A234" s="2"/>
      <c r="B234" s="2"/>
      <c r="C234" s="2"/>
      <c r="D234" s="2"/>
    </row>
    <row r="235" spans="1:4" x14ac:dyDescent="0.25">
      <c r="A235" s="2"/>
      <c r="B235" s="2"/>
      <c r="C235" s="2"/>
      <c r="D235" s="2"/>
    </row>
    <row r="236" spans="1:4" x14ac:dyDescent="0.25">
      <c r="A236" s="2"/>
      <c r="B236" s="2"/>
      <c r="C236" s="2"/>
      <c r="D236" s="2"/>
    </row>
    <row r="237" spans="1:4" x14ac:dyDescent="0.25">
      <c r="A237" s="2"/>
      <c r="B237" s="2"/>
      <c r="C237" s="2"/>
      <c r="D237" s="2"/>
    </row>
    <row r="238" spans="1:4" x14ac:dyDescent="0.25">
      <c r="A238" s="2"/>
      <c r="B238" s="2"/>
      <c r="C238" s="2"/>
      <c r="D238" s="2"/>
    </row>
    <row r="239" spans="1:4" x14ac:dyDescent="0.25">
      <c r="A239" s="2"/>
      <c r="B239" s="2"/>
      <c r="C239" s="2"/>
      <c r="D239" s="2"/>
    </row>
    <row r="240" spans="1:4" x14ac:dyDescent="0.25">
      <c r="A240" s="2"/>
      <c r="B240" s="2"/>
      <c r="C240" s="2"/>
      <c r="D240" s="2"/>
    </row>
    <row r="241" spans="1:4" x14ac:dyDescent="0.25">
      <c r="A241" s="2"/>
      <c r="B241" s="2"/>
      <c r="C241" s="2"/>
      <c r="D241" s="2"/>
    </row>
    <row r="242" spans="1:4" x14ac:dyDescent="0.25">
      <c r="A242" s="2"/>
      <c r="B242" s="2"/>
      <c r="C242" s="2"/>
      <c r="D242" s="2"/>
    </row>
    <row r="243" spans="1:4" x14ac:dyDescent="0.25">
      <c r="A243" s="2"/>
      <c r="B243" s="2"/>
      <c r="C243" s="2"/>
      <c r="D243" s="2"/>
    </row>
    <row r="244" spans="1:4" x14ac:dyDescent="0.25">
      <c r="A244" s="2"/>
      <c r="B244" s="2"/>
      <c r="C244" s="2"/>
      <c r="D244" s="2"/>
    </row>
    <row r="245" spans="1:4" x14ac:dyDescent="0.25">
      <c r="A245" s="2"/>
      <c r="B245" s="2"/>
      <c r="C245" s="2"/>
      <c r="D245" s="2"/>
    </row>
    <row r="246" spans="1:4" x14ac:dyDescent="0.25">
      <c r="A246" s="2"/>
      <c r="B246" s="2"/>
      <c r="C246" s="2"/>
      <c r="D246" s="2"/>
    </row>
    <row r="247" spans="1:4" x14ac:dyDescent="0.25">
      <c r="A247" s="2"/>
      <c r="B247" s="2"/>
      <c r="C247" s="2"/>
      <c r="D247" s="2"/>
    </row>
    <row r="248" spans="1:4" x14ac:dyDescent="0.25">
      <c r="A248" s="2"/>
      <c r="B248" s="2"/>
      <c r="C248" s="2"/>
      <c r="D248" s="2"/>
    </row>
    <row r="249" spans="1:4" x14ac:dyDescent="0.25">
      <c r="A249" s="2"/>
      <c r="B249" s="2"/>
      <c r="C249" s="2"/>
      <c r="D249" s="2"/>
    </row>
    <row r="250" spans="1:4" x14ac:dyDescent="0.25">
      <c r="A250" s="2"/>
      <c r="B250" s="2"/>
      <c r="C250" s="2"/>
      <c r="D250" s="2"/>
    </row>
    <row r="251" spans="1:4" x14ac:dyDescent="0.25">
      <c r="A251" s="2"/>
      <c r="B251" s="2"/>
      <c r="C251" s="2"/>
      <c r="D251" s="2"/>
    </row>
    <row r="252" spans="1:4" x14ac:dyDescent="0.25">
      <c r="A252" s="2"/>
      <c r="B252" s="2"/>
      <c r="C252" s="2"/>
      <c r="D252" s="2"/>
    </row>
    <row r="253" spans="1:4" x14ac:dyDescent="0.25">
      <c r="A253" s="2"/>
      <c r="B253" s="2"/>
      <c r="C253" s="2"/>
      <c r="D253" s="2"/>
    </row>
    <row r="254" spans="1:4" x14ac:dyDescent="0.25">
      <c r="A254" s="2"/>
      <c r="B254" s="2"/>
      <c r="C254" s="2"/>
      <c r="D254" s="2"/>
    </row>
    <row r="255" spans="1:4" x14ac:dyDescent="0.25">
      <c r="A255" s="2"/>
      <c r="B255" s="2"/>
      <c r="C255" s="2"/>
      <c r="D255" s="2"/>
    </row>
    <row r="256" spans="1:4" x14ac:dyDescent="0.25">
      <c r="A256" s="2"/>
      <c r="B256" s="2"/>
      <c r="C256" s="2"/>
      <c r="D256" s="2"/>
    </row>
    <row r="257" spans="1:4" x14ac:dyDescent="0.25">
      <c r="A257" s="2"/>
      <c r="B257" s="2"/>
      <c r="C257" s="2"/>
      <c r="D257" s="2"/>
    </row>
    <row r="258" spans="1:4" x14ac:dyDescent="0.25">
      <c r="A258" s="2"/>
      <c r="B258" s="2"/>
      <c r="C258" s="2"/>
      <c r="D258" s="2"/>
    </row>
    <row r="259" spans="1:4" x14ac:dyDescent="0.25">
      <c r="A259" s="2"/>
      <c r="B259" s="2"/>
      <c r="C259" s="2"/>
      <c r="D259" s="2"/>
    </row>
    <row r="260" spans="1:4" x14ac:dyDescent="0.25">
      <c r="A260" s="2"/>
      <c r="B260" s="2"/>
      <c r="C260" s="2"/>
      <c r="D260" s="2"/>
    </row>
    <row r="261" spans="1:4" x14ac:dyDescent="0.25">
      <c r="A261" s="2"/>
      <c r="B261" s="2"/>
      <c r="C261" s="2"/>
      <c r="D261" s="2"/>
    </row>
    <row r="262" spans="1:4" x14ac:dyDescent="0.25">
      <c r="A262" s="2"/>
      <c r="B262" s="2"/>
      <c r="C262" s="2"/>
      <c r="D262" s="2"/>
    </row>
    <row r="263" spans="1:4" x14ac:dyDescent="0.25">
      <c r="A263" s="2"/>
      <c r="B263" s="2"/>
      <c r="C263" s="2"/>
      <c r="D263" s="2"/>
    </row>
    <row r="264" spans="1:4" x14ac:dyDescent="0.25">
      <c r="A264" s="2"/>
      <c r="B264" s="2"/>
      <c r="C264" s="2"/>
      <c r="D264" s="2"/>
    </row>
    <row r="265" spans="1:4" x14ac:dyDescent="0.25">
      <c r="A265" s="2"/>
      <c r="B265" s="2"/>
      <c r="C265" s="2"/>
      <c r="D265" s="2"/>
    </row>
    <row r="266" spans="1:4" x14ac:dyDescent="0.25">
      <c r="A266" s="2"/>
      <c r="B266" s="2"/>
      <c r="C266" s="2"/>
      <c r="D266" s="2"/>
    </row>
    <row r="267" spans="1:4" x14ac:dyDescent="0.25">
      <c r="A267" s="2"/>
      <c r="B267" s="2"/>
      <c r="C267" s="2"/>
      <c r="D267" s="2"/>
    </row>
    <row r="268" spans="1:4" x14ac:dyDescent="0.25">
      <c r="A268" s="2"/>
      <c r="B268" s="2"/>
      <c r="C268" s="2"/>
      <c r="D268" s="2"/>
    </row>
    <row r="269" spans="1:4" x14ac:dyDescent="0.25">
      <c r="A269" s="2"/>
      <c r="B269" s="2"/>
      <c r="C269" s="2"/>
      <c r="D269" s="2"/>
    </row>
    <row r="270" spans="1:4" x14ac:dyDescent="0.25">
      <c r="A270" s="2"/>
      <c r="B270" s="2"/>
      <c r="C270" s="2"/>
      <c r="D270" s="2"/>
    </row>
    <row r="271" spans="1:4" x14ac:dyDescent="0.25">
      <c r="A271" s="2"/>
      <c r="B271" s="2"/>
      <c r="C271" s="2"/>
      <c r="D271" s="2"/>
    </row>
    <row r="272" spans="1:4" x14ac:dyDescent="0.25">
      <c r="A272" s="2"/>
      <c r="B272" s="2"/>
      <c r="C272" s="2"/>
      <c r="D272" s="2"/>
    </row>
    <row r="273" spans="1:4" x14ac:dyDescent="0.25">
      <c r="A273" s="2"/>
      <c r="B273" s="2"/>
      <c r="C273" s="2"/>
      <c r="D273" s="2"/>
    </row>
    <row r="274" spans="1:4" x14ac:dyDescent="0.25">
      <c r="A274" s="2"/>
      <c r="B274" s="2"/>
      <c r="C274" s="2"/>
      <c r="D274" s="2"/>
    </row>
    <row r="275" spans="1:4" x14ac:dyDescent="0.25">
      <c r="A275" s="2"/>
      <c r="B275" s="2"/>
      <c r="C275" s="2"/>
      <c r="D275" s="2"/>
    </row>
    <row r="276" spans="1:4" x14ac:dyDescent="0.25">
      <c r="A276" s="2"/>
      <c r="B276" s="2"/>
      <c r="C276" s="2"/>
      <c r="D276" s="2"/>
    </row>
    <row r="277" spans="1:4" x14ac:dyDescent="0.25">
      <c r="A277" s="2"/>
      <c r="B277" s="2"/>
      <c r="C277" s="2"/>
      <c r="D277" s="2"/>
    </row>
    <row r="278" spans="1:4" x14ac:dyDescent="0.25">
      <c r="A278" s="2"/>
      <c r="B278" s="2"/>
      <c r="C278" s="2"/>
      <c r="D278" s="2"/>
    </row>
    <row r="279" spans="1:4" x14ac:dyDescent="0.25">
      <c r="A279" s="2"/>
      <c r="B279" s="2"/>
      <c r="C279" s="2"/>
      <c r="D279" s="2"/>
    </row>
    <row r="280" spans="1:4" x14ac:dyDescent="0.25">
      <c r="A280" s="2"/>
      <c r="B280" s="2"/>
      <c r="C280" s="2"/>
      <c r="D280" s="2"/>
    </row>
    <row r="281" spans="1:4" x14ac:dyDescent="0.25">
      <c r="A281" s="2"/>
      <c r="B281" s="2"/>
      <c r="C281" s="2"/>
      <c r="D281" s="2"/>
    </row>
    <row r="282" spans="1:4" x14ac:dyDescent="0.25">
      <c r="A282" s="2"/>
      <c r="B282" s="2"/>
      <c r="C282" s="2"/>
      <c r="D282" s="2"/>
    </row>
    <row r="283" spans="1:4" x14ac:dyDescent="0.25">
      <c r="A283" s="2"/>
      <c r="B283" s="2"/>
      <c r="C283" s="2"/>
      <c r="D283" s="2"/>
    </row>
    <row r="284" spans="1:4" x14ac:dyDescent="0.25">
      <c r="A284" s="2"/>
      <c r="B284" s="2"/>
      <c r="C284" s="2"/>
      <c r="D284" s="2"/>
    </row>
    <row r="285" spans="1:4" x14ac:dyDescent="0.25">
      <c r="A285" s="2"/>
      <c r="B285" s="2"/>
      <c r="C285" s="2"/>
      <c r="D285" s="2"/>
    </row>
    <row r="286" spans="1:4" x14ac:dyDescent="0.25">
      <c r="A286" s="2"/>
      <c r="B286" s="2"/>
      <c r="C286" s="2"/>
      <c r="D286" s="2"/>
    </row>
    <row r="287" spans="1:4" x14ac:dyDescent="0.25">
      <c r="A287" s="2"/>
      <c r="B287" s="2"/>
      <c r="C287" s="2"/>
      <c r="D287" s="2"/>
    </row>
    <row r="288" spans="1:4" x14ac:dyDescent="0.25">
      <c r="A288" s="2"/>
      <c r="B288" s="2"/>
      <c r="C288" s="2"/>
      <c r="D288" s="2"/>
    </row>
    <row r="289" spans="1:4" x14ac:dyDescent="0.25">
      <c r="A289" s="2"/>
      <c r="B289" s="2"/>
      <c r="C289" s="2"/>
      <c r="D289" s="2"/>
    </row>
    <row r="290" spans="1:4" x14ac:dyDescent="0.25">
      <c r="A290" s="2"/>
      <c r="B290" s="2"/>
      <c r="C290" s="2"/>
      <c r="D290" s="2"/>
    </row>
    <row r="291" spans="1:4" x14ac:dyDescent="0.25">
      <c r="A291" s="2"/>
      <c r="B291" s="2"/>
      <c r="C291" s="2"/>
      <c r="D291" s="2"/>
    </row>
    <row r="292" spans="1:4" x14ac:dyDescent="0.25">
      <c r="A292" s="2"/>
      <c r="B292" s="2"/>
      <c r="C292" s="2"/>
      <c r="D292" s="2"/>
    </row>
    <row r="293" spans="1:4" x14ac:dyDescent="0.25">
      <c r="A293" s="2"/>
      <c r="B293" s="2"/>
      <c r="C293" s="2"/>
      <c r="D293" s="2"/>
    </row>
    <row r="294" spans="1:4" x14ac:dyDescent="0.25">
      <c r="A294" s="2"/>
      <c r="B294" s="2"/>
      <c r="C294" s="2"/>
      <c r="D294" s="2"/>
    </row>
    <row r="295" spans="1:4" x14ac:dyDescent="0.25">
      <c r="A295" s="2"/>
      <c r="B295" s="2"/>
      <c r="C295" s="2"/>
      <c r="D295" s="2"/>
    </row>
    <row r="296" spans="1:4" x14ac:dyDescent="0.25">
      <c r="A296" s="2"/>
      <c r="B296" s="2"/>
      <c r="C296" s="2"/>
      <c r="D296" s="2"/>
    </row>
    <row r="297" spans="1:4" x14ac:dyDescent="0.25">
      <c r="A297" s="2"/>
      <c r="B297" s="2"/>
      <c r="C297" s="2"/>
      <c r="D297" s="2"/>
    </row>
    <row r="298" spans="1:4" x14ac:dyDescent="0.25">
      <c r="A298" s="2"/>
      <c r="B298" s="2"/>
      <c r="C298" s="2"/>
      <c r="D298" s="2"/>
    </row>
    <row r="299" spans="1:4" x14ac:dyDescent="0.25">
      <c r="A299" s="2"/>
      <c r="B299" s="2"/>
      <c r="C299" s="2"/>
      <c r="D299" s="2"/>
    </row>
    <row r="300" spans="1:4" x14ac:dyDescent="0.25">
      <c r="A300" s="2"/>
      <c r="B300" s="2"/>
      <c r="C300" s="2"/>
      <c r="D300" s="2"/>
    </row>
    <row r="301" spans="1:4" x14ac:dyDescent="0.25">
      <c r="A301" s="2"/>
      <c r="B301" s="2"/>
      <c r="C301" s="2"/>
      <c r="D301" s="2"/>
    </row>
    <row r="302" spans="1:4" x14ac:dyDescent="0.25">
      <c r="A302" s="2"/>
      <c r="B302" s="2"/>
      <c r="C302" s="2"/>
      <c r="D302" s="2"/>
    </row>
    <row r="303" spans="1:4" x14ac:dyDescent="0.25">
      <c r="A303" s="2"/>
      <c r="B303" s="2"/>
      <c r="C303" s="2"/>
      <c r="D303" s="2"/>
    </row>
    <row r="304" spans="1:4" x14ac:dyDescent="0.25">
      <c r="A304" s="2"/>
      <c r="B304" s="2"/>
      <c r="C304" s="2"/>
      <c r="D304" s="2"/>
    </row>
    <row r="305" spans="1:4" x14ac:dyDescent="0.25">
      <c r="A305" s="2"/>
      <c r="B305" s="2"/>
      <c r="C305" s="2"/>
      <c r="D305" s="2"/>
    </row>
    <row r="306" spans="1:4" x14ac:dyDescent="0.25">
      <c r="A306" s="2"/>
      <c r="B306" s="2"/>
      <c r="C306" s="2"/>
      <c r="D306" s="2"/>
    </row>
    <row r="307" spans="1:4" x14ac:dyDescent="0.25">
      <c r="A307" s="2"/>
      <c r="B307" s="2"/>
      <c r="C307" s="2"/>
      <c r="D307" s="2"/>
    </row>
    <row r="308" spans="1:4" x14ac:dyDescent="0.25">
      <c r="A308" s="2"/>
      <c r="B308" s="2"/>
      <c r="C308" s="2"/>
      <c r="D308" s="2"/>
    </row>
    <row r="309" spans="1:4" x14ac:dyDescent="0.25">
      <c r="A309" s="2"/>
      <c r="B309" s="2"/>
      <c r="C309" s="2"/>
      <c r="D309" s="2"/>
    </row>
    <row r="310" spans="1:4" x14ac:dyDescent="0.25">
      <c r="A310" s="2"/>
      <c r="B310" s="2"/>
      <c r="C310" s="2"/>
      <c r="D310" s="2"/>
    </row>
    <row r="311" spans="1:4" x14ac:dyDescent="0.25">
      <c r="A311" s="2"/>
      <c r="B311" s="2"/>
      <c r="C311" s="2"/>
      <c r="D311" s="2"/>
    </row>
    <row r="312" spans="1:4" x14ac:dyDescent="0.25">
      <c r="A312" s="2"/>
      <c r="B312" s="2"/>
      <c r="C312" s="2"/>
      <c r="D312" s="2"/>
    </row>
    <row r="313" spans="1:4" x14ac:dyDescent="0.25">
      <c r="A313" s="2"/>
      <c r="B313" s="2"/>
      <c r="C313" s="2"/>
      <c r="D313" s="2"/>
    </row>
    <row r="314" spans="1:4" x14ac:dyDescent="0.25">
      <c r="A314" s="2"/>
      <c r="B314" s="2"/>
      <c r="C314" s="2"/>
      <c r="D314" s="2"/>
    </row>
    <row r="315" spans="1:4" x14ac:dyDescent="0.25">
      <c r="A315" s="2"/>
      <c r="B315" s="2"/>
      <c r="C315" s="2"/>
      <c r="D315" s="2"/>
    </row>
    <row r="316" spans="1:4" x14ac:dyDescent="0.25">
      <c r="A316" s="2"/>
      <c r="B316" s="2"/>
      <c r="C316" s="2"/>
      <c r="D316" s="2"/>
    </row>
    <row r="317" spans="1:4" x14ac:dyDescent="0.25">
      <c r="A317" s="2"/>
      <c r="B317" s="2"/>
      <c r="C317" s="2"/>
      <c r="D317" s="2"/>
    </row>
    <row r="318" spans="1:4" x14ac:dyDescent="0.25">
      <c r="A318" s="2"/>
      <c r="B318" s="2"/>
      <c r="C318" s="2"/>
      <c r="D318" s="2"/>
    </row>
    <row r="319" spans="1:4" x14ac:dyDescent="0.25">
      <c r="A319" s="2"/>
      <c r="B319" s="2"/>
      <c r="C319" s="2"/>
      <c r="D319" s="2"/>
    </row>
    <row r="320" spans="1:4" x14ac:dyDescent="0.25">
      <c r="A320" s="2"/>
      <c r="B320" s="2"/>
      <c r="C320" s="2"/>
      <c r="D320" s="2"/>
    </row>
    <row r="321" spans="1:4" x14ac:dyDescent="0.25">
      <c r="A321" s="2"/>
      <c r="B321" s="2"/>
      <c r="C321" s="2"/>
      <c r="D321" s="2"/>
    </row>
    <row r="322" spans="1:4" x14ac:dyDescent="0.25">
      <c r="A322" s="2"/>
      <c r="B322" s="2"/>
      <c r="C322" s="2"/>
      <c r="D322" s="2"/>
    </row>
    <row r="323" spans="1:4" x14ac:dyDescent="0.25">
      <c r="A323" s="2"/>
      <c r="B323" s="2"/>
      <c r="C323" s="2"/>
      <c r="D323" s="2"/>
    </row>
    <row r="324" spans="1:4" x14ac:dyDescent="0.25">
      <c r="A324" s="2"/>
      <c r="B324" s="2"/>
      <c r="C324" s="2"/>
      <c r="D324" s="2"/>
    </row>
    <row r="325" spans="1:4" x14ac:dyDescent="0.25">
      <c r="A325" s="2"/>
      <c r="B325" s="2"/>
      <c r="C325" s="2"/>
      <c r="D325" s="2"/>
    </row>
    <row r="326" spans="1:4" x14ac:dyDescent="0.25">
      <c r="A326" s="2"/>
      <c r="B326" s="2"/>
      <c r="C326" s="2"/>
      <c r="D326" s="2"/>
    </row>
    <row r="327" spans="1:4" x14ac:dyDescent="0.25">
      <c r="A327" s="2"/>
      <c r="B327" s="2"/>
      <c r="C327" s="2"/>
      <c r="D327" s="2"/>
    </row>
    <row r="328" spans="1:4" x14ac:dyDescent="0.25">
      <c r="A328" s="2"/>
      <c r="B328" s="2"/>
      <c r="C328" s="2"/>
      <c r="D328" s="2"/>
    </row>
    <row r="329" spans="1:4" x14ac:dyDescent="0.25">
      <c r="A329" s="2"/>
      <c r="B329" s="2"/>
      <c r="C329" s="2"/>
      <c r="D329" s="2"/>
    </row>
    <row r="330" spans="1:4" x14ac:dyDescent="0.25">
      <c r="A330" s="2"/>
      <c r="B330" s="2"/>
      <c r="C330" s="2"/>
      <c r="D330" s="2"/>
    </row>
    <row r="331" spans="1:4" x14ac:dyDescent="0.25">
      <c r="A331" s="2"/>
      <c r="B331" s="2"/>
      <c r="C331" s="2"/>
      <c r="D331" s="2"/>
    </row>
    <row r="332" spans="1:4" x14ac:dyDescent="0.25">
      <c r="A332" s="2"/>
      <c r="B332" s="2"/>
      <c r="C332" s="2"/>
      <c r="D332" s="2"/>
    </row>
    <row r="333" spans="1:4" x14ac:dyDescent="0.25">
      <c r="A333" s="2"/>
      <c r="B333" s="2"/>
      <c r="C333" s="2"/>
      <c r="D333" s="2"/>
    </row>
    <row r="334" spans="1:4" x14ac:dyDescent="0.25">
      <c r="A334" s="2"/>
      <c r="B334" s="2"/>
      <c r="C334" s="2"/>
      <c r="D334" s="2"/>
    </row>
    <row r="335" spans="1:4" x14ac:dyDescent="0.25">
      <c r="A335" s="2"/>
      <c r="B335" s="2"/>
      <c r="C335" s="2"/>
      <c r="D335" s="2"/>
    </row>
    <row r="336" spans="1:4" x14ac:dyDescent="0.25">
      <c r="A336" s="2"/>
      <c r="B336" s="2"/>
      <c r="C336" s="2"/>
      <c r="D336" s="2"/>
    </row>
    <row r="337" spans="1:4" x14ac:dyDescent="0.25">
      <c r="A337" s="2"/>
      <c r="B337" s="2"/>
      <c r="C337" s="2"/>
      <c r="D337" s="2"/>
    </row>
    <row r="338" spans="1:4" x14ac:dyDescent="0.25">
      <c r="A338" s="2"/>
      <c r="B338" s="2"/>
      <c r="C338" s="2"/>
      <c r="D338" s="2"/>
    </row>
    <row r="339" spans="1:4" x14ac:dyDescent="0.25">
      <c r="A339" s="2"/>
      <c r="B339" s="2"/>
      <c r="C339" s="2"/>
      <c r="D339" s="2"/>
    </row>
    <row r="340" spans="1:4" x14ac:dyDescent="0.25">
      <c r="A340" s="2"/>
      <c r="B340" s="2"/>
      <c r="C340" s="2"/>
      <c r="D340" s="2"/>
    </row>
    <row r="341" spans="1:4" x14ac:dyDescent="0.25">
      <c r="A341" s="2"/>
      <c r="B341" s="2"/>
      <c r="C341" s="2"/>
      <c r="D341" s="2"/>
    </row>
    <row r="342" spans="1:4" x14ac:dyDescent="0.25">
      <c r="A342" s="2"/>
      <c r="B342" s="2"/>
      <c r="C342" s="2"/>
      <c r="D342" s="2"/>
    </row>
    <row r="343" spans="1:4" x14ac:dyDescent="0.25">
      <c r="A343" s="2"/>
      <c r="B343" s="2"/>
      <c r="C343" s="2"/>
      <c r="D343" s="2"/>
    </row>
    <row r="344" spans="1:4" x14ac:dyDescent="0.25">
      <c r="A344" s="2"/>
      <c r="B344" s="2"/>
      <c r="C344" s="2"/>
      <c r="D344" s="2"/>
    </row>
    <row r="345" spans="1:4" x14ac:dyDescent="0.25">
      <c r="A345" s="2"/>
      <c r="B345" s="2"/>
      <c r="C345" s="2"/>
      <c r="D345" s="2"/>
    </row>
    <row r="346" spans="1:4" x14ac:dyDescent="0.25">
      <c r="A346" s="2"/>
      <c r="B346" s="2"/>
      <c r="C346" s="2"/>
      <c r="D346" s="2"/>
    </row>
    <row r="347" spans="1:4" x14ac:dyDescent="0.25">
      <c r="A347" s="2"/>
      <c r="B347" s="2"/>
      <c r="C347" s="2"/>
      <c r="D347" s="2"/>
    </row>
    <row r="348" spans="1:4" x14ac:dyDescent="0.25">
      <c r="A348" s="2"/>
      <c r="B348" s="2"/>
      <c r="C348" s="2"/>
      <c r="D348" s="2"/>
    </row>
    <row r="349" spans="1:4" x14ac:dyDescent="0.25">
      <c r="A349" s="2"/>
      <c r="B349" s="2"/>
      <c r="C349" s="2"/>
      <c r="D349" s="2"/>
    </row>
    <row r="350" spans="1:4" x14ac:dyDescent="0.25">
      <c r="A350" s="2"/>
      <c r="B350" s="2"/>
      <c r="C350" s="2"/>
      <c r="D350" s="2"/>
    </row>
    <row r="351" spans="1:4" x14ac:dyDescent="0.25">
      <c r="A351" s="2"/>
      <c r="B351" s="2"/>
      <c r="C351" s="2"/>
      <c r="D351" s="2"/>
    </row>
    <row r="352" spans="1:4" x14ac:dyDescent="0.25">
      <c r="A352" s="2"/>
      <c r="B352" s="2"/>
      <c r="C352" s="2"/>
      <c r="D352" s="2"/>
    </row>
    <row r="353" spans="1:4" x14ac:dyDescent="0.25">
      <c r="A353" s="2"/>
      <c r="B353" s="2"/>
      <c r="C353" s="2"/>
      <c r="D353" s="2"/>
    </row>
    <row r="354" spans="1:4" x14ac:dyDescent="0.25">
      <c r="A354" s="2"/>
      <c r="B354" s="2"/>
      <c r="C354" s="2"/>
      <c r="D354" s="2"/>
    </row>
    <row r="355" spans="1:4" x14ac:dyDescent="0.25">
      <c r="A355" s="2"/>
      <c r="B355" s="2"/>
      <c r="C355" s="2"/>
      <c r="D355" s="2"/>
    </row>
    <row r="356" spans="1:4" x14ac:dyDescent="0.25">
      <c r="A356" s="2"/>
      <c r="B356" s="2"/>
      <c r="C356" s="2"/>
      <c r="D356" s="2"/>
    </row>
    <row r="357" spans="1:4" x14ac:dyDescent="0.25">
      <c r="A357" s="2"/>
      <c r="B357" s="2"/>
      <c r="C357" s="2"/>
      <c r="D357" s="2"/>
    </row>
    <row r="358" spans="1:4" x14ac:dyDescent="0.25">
      <c r="A358" s="2"/>
      <c r="B358" s="2"/>
      <c r="C358" s="2"/>
      <c r="D358" s="2"/>
    </row>
    <row r="359" spans="1:4" x14ac:dyDescent="0.25">
      <c r="A359" s="2"/>
      <c r="B359" s="2"/>
      <c r="C359" s="2"/>
      <c r="D359" s="2"/>
    </row>
    <row r="360" spans="1:4" x14ac:dyDescent="0.25">
      <c r="A360" s="2"/>
      <c r="B360" s="2"/>
      <c r="C360" s="2"/>
      <c r="D360" s="2"/>
    </row>
    <row r="361" spans="1:4" x14ac:dyDescent="0.25">
      <c r="A361" s="2"/>
      <c r="B361" s="2"/>
      <c r="C361" s="2"/>
      <c r="D361" s="2"/>
    </row>
    <row r="362" spans="1:4" x14ac:dyDescent="0.25">
      <c r="A362" s="2"/>
      <c r="B362" s="2"/>
      <c r="C362" s="2"/>
      <c r="D362" s="2"/>
    </row>
    <row r="363" spans="1:4" x14ac:dyDescent="0.25">
      <c r="A363" s="2"/>
      <c r="B363" s="2"/>
      <c r="C363" s="2"/>
      <c r="D363" s="2"/>
    </row>
    <row r="364" spans="1:4" x14ac:dyDescent="0.25">
      <c r="A364" s="2"/>
      <c r="B364" s="2"/>
      <c r="C364" s="2"/>
      <c r="D364" s="2"/>
    </row>
    <row r="365" spans="1:4" x14ac:dyDescent="0.25">
      <c r="A365" s="2"/>
      <c r="B365" s="2"/>
      <c r="C365" s="2"/>
      <c r="D365" s="2"/>
    </row>
    <row r="366" spans="1:4" x14ac:dyDescent="0.25">
      <c r="A366" s="2"/>
      <c r="B366" s="2"/>
      <c r="C366" s="2"/>
      <c r="D366" s="2"/>
    </row>
    <row r="367" spans="1:4" x14ac:dyDescent="0.25">
      <c r="A367" s="2"/>
      <c r="B367" s="2"/>
      <c r="C367" s="2"/>
      <c r="D367" s="2"/>
    </row>
    <row r="368" spans="1:4" x14ac:dyDescent="0.25">
      <c r="A368" s="2"/>
      <c r="B368" s="2"/>
      <c r="C368" s="2"/>
      <c r="D368" s="2"/>
    </row>
    <row r="369" spans="1:4" x14ac:dyDescent="0.25">
      <c r="A369" s="2"/>
      <c r="B369" s="2"/>
      <c r="C369" s="2"/>
      <c r="D369" s="2"/>
    </row>
    <row r="370" spans="1:4" x14ac:dyDescent="0.25">
      <c r="A370" s="2"/>
      <c r="B370" s="2"/>
      <c r="C370" s="2"/>
      <c r="D370" s="2"/>
    </row>
    <row r="371" spans="1:4" x14ac:dyDescent="0.25">
      <c r="A371" s="2"/>
      <c r="B371" s="2"/>
      <c r="C371" s="2"/>
      <c r="D371" s="2"/>
    </row>
    <row r="372" spans="1:4" x14ac:dyDescent="0.25">
      <c r="A372" s="2"/>
      <c r="B372" s="2"/>
      <c r="C372" s="2"/>
      <c r="D372" s="2"/>
    </row>
    <row r="373" spans="1:4" x14ac:dyDescent="0.25">
      <c r="A373" s="2"/>
      <c r="B373" s="2"/>
      <c r="C373" s="2"/>
      <c r="D373" s="2"/>
    </row>
    <row r="374" spans="1:4" x14ac:dyDescent="0.25">
      <c r="A374" s="2"/>
      <c r="B374" s="2"/>
      <c r="C374" s="2"/>
      <c r="D374" s="2"/>
    </row>
    <row r="375" spans="1:4" x14ac:dyDescent="0.25">
      <c r="A375" s="2"/>
      <c r="B375" s="2"/>
      <c r="C375" s="2"/>
      <c r="D375" s="2"/>
    </row>
    <row r="376" spans="1:4" x14ac:dyDescent="0.25">
      <c r="A376" s="2"/>
      <c r="B376" s="2"/>
      <c r="C376" s="2"/>
      <c r="D376" s="2"/>
    </row>
    <row r="377" spans="1:4" x14ac:dyDescent="0.25">
      <c r="A377" s="2"/>
      <c r="B377" s="2"/>
      <c r="C377" s="2"/>
      <c r="D377" s="2"/>
    </row>
    <row r="378" spans="1:4" x14ac:dyDescent="0.25">
      <c r="A378" s="2"/>
      <c r="B378" s="2"/>
      <c r="C378" s="2"/>
      <c r="D378" s="2"/>
    </row>
    <row r="379" spans="1:4" x14ac:dyDescent="0.25">
      <c r="A379" s="2"/>
      <c r="B379" s="2"/>
      <c r="C379" s="2"/>
      <c r="D379" s="2"/>
    </row>
    <row r="380" spans="1:4" x14ac:dyDescent="0.25">
      <c r="A380" s="2"/>
      <c r="B380" s="2"/>
      <c r="C380" s="2"/>
      <c r="D380" s="2"/>
    </row>
    <row r="381" spans="1:4" x14ac:dyDescent="0.25">
      <c r="A381" s="2"/>
      <c r="B381" s="2"/>
      <c r="C381" s="2"/>
      <c r="D381" s="2"/>
    </row>
    <row r="382" spans="1:4" x14ac:dyDescent="0.25">
      <c r="A382" s="2"/>
      <c r="B382" s="2"/>
      <c r="C382" s="2"/>
      <c r="D382" s="2"/>
    </row>
    <row r="383" spans="1:4" x14ac:dyDescent="0.25">
      <c r="A383" s="2"/>
      <c r="B383" s="2"/>
      <c r="C383" s="2"/>
      <c r="D383" s="2"/>
    </row>
    <row r="384" spans="1:4" x14ac:dyDescent="0.25">
      <c r="A384" s="2"/>
      <c r="B384" s="2"/>
      <c r="C384" s="2"/>
      <c r="D384" s="2"/>
    </row>
    <row r="385" spans="1:4" x14ac:dyDescent="0.25">
      <c r="A385" s="2"/>
      <c r="B385" s="2"/>
      <c r="C385" s="2"/>
      <c r="D385" s="2"/>
    </row>
    <row r="386" spans="1:4" x14ac:dyDescent="0.25">
      <c r="A386" s="2"/>
      <c r="B386" s="2"/>
      <c r="C386" s="2"/>
      <c r="D386" s="2"/>
    </row>
    <row r="387" spans="1:4" x14ac:dyDescent="0.25">
      <c r="A387" s="2"/>
      <c r="B387" s="2"/>
      <c r="C387" s="2"/>
      <c r="D387" s="2"/>
    </row>
    <row r="388" spans="1:4" x14ac:dyDescent="0.25">
      <c r="A388" s="2"/>
      <c r="B388" s="2"/>
      <c r="C388" s="2"/>
      <c r="D388" s="2"/>
    </row>
    <row r="389" spans="1:4" x14ac:dyDescent="0.25">
      <c r="A389" s="2"/>
      <c r="B389" s="2"/>
      <c r="C389" s="2"/>
      <c r="D389" s="2"/>
    </row>
    <row r="390" spans="1:4" x14ac:dyDescent="0.25">
      <c r="A390" s="2"/>
      <c r="B390" s="2"/>
      <c r="C390" s="2"/>
      <c r="D390" s="2"/>
    </row>
    <row r="391" spans="1:4" x14ac:dyDescent="0.25">
      <c r="A391" s="2"/>
      <c r="B391" s="2"/>
      <c r="C391" s="2"/>
      <c r="D391" s="2"/>
    </row>
    <row r="392" spans="1:4" x14ac:dyDescent="0.25">
      <c r="A392" s="2"/>
      <c r="B392" s="2"/>
      <c r="C392" s="2"/>
      <c r="D392" s="2"/>
    </row>
    <row r="393" spans="1:4" x14ac:dyDescent="0.25">
      <c r="A393" s="2"/>
      <c r="B393" s="2"/>
      <c r="C393" s="2"/>
      <c r="D393" s="2"/>
    </row>
    <row r="394" spans="1:4" x14ac:dyDescent="0.25">
      <c r="A394" s="2"/>
      <c r="B394" s="2"/>
      <c r="C394" s="2"/>
      <c r="D394" s="2"/>
    </row>
    <row r="395" spans="1:4" x14ac:dyDescent="0.25">
      <c r="A395" s="2"/>
      <c r="B395" s="2"/>
      <c r="C395" s="2"/>
      <c r="D395" s="2"/>
    </row>
    <row r="396" spans="1:4" x14ac:dyDescent="0.25">
      <c r="A396" s="2"/>
      <c r="B396" s="2"/>
      <c r="C396" s="2"/>
      <c r="D396" s="2"/>
    </row>
    <row r="397" spans="1:4" x14ac:dyDescent="0.25">
      <c r="A397" s="2"/>
      <c r="B397" s="2"/>
      <c r="C397" s="2"/>
      <c r="D397" s="2"/>
    </row>
    <row r="398" spans="1:4" x14ac:dyDescent="0.25">
      <c r="A398" s="2"/>
      <c r="B398" s="2"/>
      <c r="C398" s="2"/>
      <c r="D398" s="2"/>
    </row>
    <row r="399" spans="1:4" x14ac:dyDescent="0.25">
      <c r="A399" s="2"/>
      <c r="B399" s="2"/>
      <c r="C399" s="2"/>
      <c r="D399" s="2"/>
    </row>
    <row r="400" spans="1:4" x14ac:dyDescent="0.25">
      <c r="A400" s="2"/>
      <c r="B400" s="2"/>
      <c r="C400" s="2"/>
      <c r="D400" s="2"/>
    </row>
    <row r="401" spans="1:4" x14ac:dyDescent="0.25">
      <c r="A401" s="2"/>
      <c r="B401" s="2"/>
      <c r="C401" s="2"/>
      <c r="D401" s="2"/>
    </row>
    <row r="402" spans="1:4" x14ac:dyDescent="0.25">
      <c r="A402" s="2"/>
      <c r="B402" s="2"/>
      <c r="C402" s="2"/>
      <c r="D402" s="2"/>
    </row>
    <row r="403" spans="1:4" x14ac:dyDescent="0.25">
      <c r="A403" s="2"/>
      <c r="B403" s="2"/>
      <c r="C403" s="2"/>
      <c r="D403" s="2"/>
    </row>
    <row r="404" spans="1:4" x14ac:dyDescent="0.25">
      <c r="A404" s="2"/>
      <c r="B404" s="2"/>
      <c r="C404" s="2"/>
      <c r="D404" s="2"/>
    </row>
    <row r="405" spans="1:4" x14ac:dyDescent="0.25">
      <c r="A405" s="2"/>
      <c r="B405" s="2"/>
      <c r="C405" s="2"/>
      <c r="D405" s="2"/>
    </row>
    <row r="406" spans="1:4" x14ac:dyDescent="0.25">
      <c r="A406" s="2"/>
      <c r="B406" s="2"/>
      <c r="C406" s="2"/>
      <c r="D406" s="2"/>
    </row>
    <row r="407" spans="1:4" x14ac:dyDescent="0.25">
      <c r="A407" s="2"/>
      <c r="B407" s="2"/>
      <c r="C407" s="2"/>
      <c r="D407" s="2"/>
    </row>
    <row r="408" spans="1:4" x14ac:dyDescent="0.25">
      <c r="A408" s="2"/>
      <c r="B408" s="2"/>
      <c r="C408" s="2"/>
      <c r="D408" s="2"/>
    </row>
    <row r="409" spans="1:4" x14ac:dyDescent="0.25">
      <c r="A409" s="2"/>
      <c r="B409" s="2"/>
      <c r="C409" s="2"/>
      <c r="D409" s="2"/>
    </row>
    <row r="410" spans="1:4" x14ac:dyDescent="0.25">
      <c r="A410" s="2"/>
      <c r="B410" s="2"/>
      <c r="C410" s="2"/>
      <c r="D410" s="2"/>
    </row>
    <row r="411" spans="1:4" x14ac:dyDescent="0.25">
      <c r="A411" s="2"/>
      <c r="B411" s="2"/>
      <c r="C411" s="2"/>
      <c r="D411" s="2"/>
    </row>
    <row r="412" spans="1:4" x14ac:dyDescent="0.25">
      <c r="A412" s="2"/>
      <c r="B412" s="2"/>
      <c r="C412" s="2"/>
      <c r="D412" s="2"/>
    </row>
    <row r="413" spans="1:4" x14ac:dyDescent="0.25">
      <c r="A413" s="2"/>
      <c r="B413" s="2"/>
      <c r="C413" s="2"/>
      <c r="D413" s="2"/>
    </row>
    <row r="414" spans="1:4" x14ac:dyDescent="0.25">
      <c r="A414" s="2"/>
      <c r="B414" s="2"/>
      <c r="C414" s="2"/>
      <c r="D414" s="2"/>
    </row>
    <row r="415" spans="1:4" x14ac:dyDescent="0.25">
      <c r="A415" s="2"/>
      <c r="B415" s="2"/>
      <c r="C415" s="2"/>
      <c r="D415" s="2"/>
    </row>
    <row r="416" spans="1:4" x14ac:dyDescent="0.25">
      <c r="A416" s="2"/>
      <c r="B416" s="2"/>
      <c r="C416" s="2"/>
      <c r="D416" s="2"/>
    </row>
    <row r="417" spans="1:4" x14ac:dyDescent="0.25">
      <c r="A417" s="2"/>
      <c r="B417" s="2"/>
      <c r="C417" s="2"/>
      <c r="D417" s="2"/>
    </row>
    <row r="418" spans="1:4" x14ac:dyDescent="0.25">
      <c r="A418" s="2"/>
      <c r="B418" s="2"/>
      <c r="C418" s="2"/>
      <c r="D418" s="2"/>
    </row>
    <row r="419" spans="1:4" x14ac:dyDescent="0.25">
      <c r="A419" s="2"/>
      <c r="B419" s="2"/>
      <c r="C419" s="2"/>
      <c r="D419" s="2"/>
    </row>
    <row r="420" spans="1:4" x14ac:dyDescent="0.25">
      <c r="A420" s="2"/>
      <c r="B420" s="2"/>
      <c r="C420" s="2"/>
      <c r="D420" s="2"/>
    </row>
    <row r="421" spans="1:4" x14ac:dyDescent="0.25">
      <c r="A421" s="2"/>
      <c r="B421" s="2"/>
      <c r="C421" s="2"/>
      <c r="D421" s="2"/>
    </row>
    <row r="422" spans="1:4" x14ac:dyDescent="0.25">
      <c r="A422" s="2"/>
      <c r="B422" s="2"/>
      <c r="C422" s="2"/>
      <c r="D422" s="2"/>
    </row>
    <row r="423" spans="1:4" x14ac:dyDescent="0.25">
      <c r="A423" s="2"/>
      <c r="B423" s="2"/>
      <c r="C423" s="2"/>
      <c r="D423" s="2"/>
    </row>
    <row r="424" spans="1:4" x14ac:dyDescent="0.25">
      <c r="A424" s="2"/>
      <c r="B424" s="2"/>
      <c r="C424" s="2"/>
      <c r="D424" s="2"/>
    </row>
    <row r="425" spans="1:4" x14ac:dyDescent="0.25">
      <c r="A425" s="2"/>
      <c r="B425" s="2"/>
      <c r="C425" s="2"/>
      <c r="D425" s="2"/>
    </row>
    <row r="426" spans="1:4" x14ac:dyDescent="0.25">
      <c r="A426" s="2"/>
      <c r="B426" s="2"/>
      <c r="C426" s="2"/>
      <c r="D426" s="2"/>
    </row>
    <row r="427" spans="1:4" x14ac:dyDescent="0.25">
      <c r="A427" s="2"/>
      <c r="B427" s="2"/>
      <c r="C427" s="2"/>
      <c r="D427" s="2"/>
    </row>
    <row r="428" spans="1:4" x14ac:dyDescent="0.25">
      <c r="A428" s="2"/>
      <c r="B428" s="2"/>
      <c r="C428" s="2"/>
      <c r="D428" s="2"/>
    </row>
    <row r="429" spans="1:4" x14ac:dyDescent="0.25">
      <c r="A429" s="2"/>
      <c r="B429" s="2"/>
      <c r="C429" s="2"/>
      <c r="D429" s="2"/>
    </row>
    <row r="430" spans="1:4" x14ac:dyDescent="0.25">
      <c r="A430" s="2"/>
      <c r="B430" s="2"/>
      <c r="C430" s="2"/>
      <c r="D430" s="2"/>
    </row>
    <row r="431" spans="1:4" x14ac:dyDescent="0.25">
      <c r="A431" s="2"/>
      <c r="B431" s="2"/>
      <c r="C431" s="2"/>
      <c r="D431" s="2"/>
    </row>
    <row r="432" spans="1:4" x14ac:dyDescent="0.25">
      <c r="A432" s="2"/>
      <c r="B432" s="2"/>
      <c r="C432" s="2"/>
      <c r="D432" s="2"/>
    </row>
    <row r="433" spans="1:4" x14ac:dyDescent="0.25">
      <c r="A433" s="2"/>
      <c r="B433" s="2"/>
      <c r="C433" s="2"/>
      <c r="D433" s="2"/>
    </row>
    <row r="434" spans="1:4" x14ac:dyDescent="0.25">
      <c r="A434" s="2"/>
      <c r="B434" s="2"/>
      <c r="C434" s="2"/>
      <c r="D434" s="2"/>
    </row>
    <row r="435" spans="1:4" x14ac:dyDescent="0.25">
      <c r="A435" s="2"/>
      <c r="B435" s="2"/>
      <c r="C435" s="2"/>
      <c r="D435" s="2"/>
    </row>
    <row r="436" spans="1:4" x14ac:dyDescent="0.25">
      <c r="A436" s="2"/>
      <c r="B436" s="2"/>
      <c r="C436" s="2"/>
      <c r="D436" s="2"/>
    </row>
    <row r="437" spans="1:4" x14ac:dyDescent="0.25">
      <c r="A437" s="2"/>
      <c r="B437" s="2"/>
      <c r="C437" s="2"/>
      <c r="D437" s="2"/>
    </row>
    <row r="438" spans="1:4" x14ac:dyDescent="0.25">
      <c r="A438" s="2"/>
      <c r="B438" s="2"/>
      <c r="C438" s="2"/>
      <c r="D438" s="2"/>
    </row>
    <row r="439" spans="1:4" x14ac:dyDescent="0.25">
      <c r="A439" s="2"/>
      <c r="B439" s="2"/>
      <c r="C439" s="2"/>
      <c r="D439" s="2"/>
    </row>
    <row r="440" spans="1:4" x14ac:dyDescent="0.25">
      <c r="A440" s="2"/>
      <c r="B440" s="2"/>
      <c r="C440" s="2"/>
      <c r="D440" s="2"/>
    </row>
    <row r="441" spans="1:4" x14ac:dyDescent="0.25">
      <c r="A441" s="2"/>
      <c r="B441" s="2"/>
      <c r="C441" s="2"/>
      <c r="D441" s="2"/>
    </row>
    <row r="442" spans="1:4" x14ac:dyDescent="0.25">
      <c r="A442" s="2"/>
      <c r="B442" s="2"/>
      <c r="C442" s="2"/>
      <c r="D442" s="2"/>
    </row>
    <row r="443" spans="1:4" x14ac:dyDescent="0.25">
      <c r="A443" s="2"/>
      <c r="B443" s="2"/>
      <c r="C443" s="2"/>
      <c r="D443" s="2"/>
    </row>
    <row r="444" spans="1:4" x14ac:dyDescent="0.25">
      <c r="A444" s="2"/>
      <c r="B444" s="2"/>
      <c r="C444" s="2"/>
      <c r="D444" s="2"/>
    </row>
    <row r="445" spans="1:4" x14ac:dyDescent="0.25">
      <c r="A445" s="2"/>
      <c r="B445" s="2"/>
      <c r="C445" s="2"/>
      <c r="D445" s="2"/>
    </row>
    <row r="446" spans="1:4" x14ac:dyDescent="0.25">
      <c r="A446" s="2"/>
      <c r="B446" s="2"/>
      <c r="C446" s="2"/>
      <c r="D446" s="2"/>
    </row>
    <row r="447" spans="1:4" x14ac:dyDescent="0.25">
      <c r="A447" s="2"/>
      <c r="B447" s="2"/>
      <c r="C447" s="2"/>
      <c r="D447" s="2"/>
    </row>
    <row r="448" spans="1:4" x14ac:dyDescent="0.25">
      <c r="A448" s="2"/>
      <c r="B448" s="2"/>
      <c r="C448" s="2"/>
      <c r="D448" s="2"/>
    </row>
    <row r="449" spans="1:4" x14ac:dyDescent="0.25">
      <c r="A449" s="2"/>
      <c r="B449" s="2"/>
      <c r="C449" s="2"/>
      <c r="D449" s="2"/>
    </row>
    <row r="450" spans="1:4" x14ac:dyDescent="0.25">
      <c r="A450" s="2"/>
      <c r="B450" s="2"/>
      <c r="C450" s="2"/>
      <c r="D450" s="2"/>
    </row>
    <row r="451" spans="1:4" x14ac:dyDescent="0.25">
      <c r="A451" s="2"/>
      <c r="B451" s="2"/>
      <c r="C451" s="2"/>
      <c r="D451" s="2"/>
    </row>
    <row r="452" spans="1:4" x14ac:dyDescent="0.25">
      <c r="A452" s="2"/>
      <c r="B452" s="2"/>
      <c r="C452" s="2"/>
      <c r="D452" s="2"/>
    </row>
    <row r="453" spans="1:4" x14ac:dyDescent="0.25">
      <c r="A453" s="2"/>
      <c r="B453" s="2"/>
      <c r="C453" s="2"/>
      <c r="D453" s="2"/>
    </row>
    <row r="454" spans="1:4" x14ac:dyDescent="0.25">
      <c r="A454" s="2"/>
      <c r="B454" s="2"/>
      <c r="C454" s="2"/>
      <c r="D454" s="2"/>
    </row>
    <row r="455" spans="1:4" x14ac:dyDescent="0.25">
      <c r="A455" s="2"/>
      <c r="B455" s="2"/>
      <c r="C455" s="2"/>
      <c r="D455" s="2"/>
    </row>
    <row r="456" spans="1:4" x14ac:dyDescent="0.25">
      <c r="A456" s="2"/>
      <c r="B456" s="2"/>
      <c r="C456" s="2"/>
      <c r="D456" s="2"/>
    </row>
    <row r="457" spans="1:4" x14ac:dyDescent="0.25">
      <c r="A457" s="2"/>
      <c r="B457" s="2"/>
      <c r="C457" s="2"/>
      <c r="D457" s="2"/>
    </row>
    <row r="458" spans="1:4" x14ac:dyDescent="0.25">
      <c r="A458" s="2"/>
      <c r="B458" s="2"/>
      <c r="C458" s="2"/>
      <c r="D458" s="2"/>
    </row>
    <row r="459" spans="1:4" x14ac:dyDescent="0.25">
      <c r="A459" s="2"/>
      <c r="B459" s="2"/>
      <c r="C459" s="2"/>
      <c r="D459" s="2"/>
    </row>
    <row r="460" spans="1:4" x14ac:dyDescent="0.25">
      <c r="A460" s="2"/>
      <c r="B460" s="2"/>
      <c r="C460" s="2"/>
      <c r="D460" s="2"/>
    </row>
    <row r="461" spans="1:4" x14ac:dyDescent="0.25">
      <c r="A461" s="2"/>
      <c r="B461" s="2"/>
      <c r="C461" s="2"/>
      <c r="D461" s="2"/>
    </row>
    <row r="462" spans="1:4" x14ac:dyDescent="0.25">
      <c r="A462" s="2"/>
      <c r="B462" s="2"/>
      <c r="C462" s="2"/>
      <c r="D462" s="2"/>
    </row>
    <row r="463" spans="1:4" x14ac:dyDescent="0.25">
      <c r="A463" s="2"/>
      <c r="B463" s="2"/>
      <c r="C463" s="2"/>
      <c r="D463" s="2"/>
    </row>
    <row r="464" spans="1:4" x14ac:dyDescent="0.25">
      <c r="A464" s="2"/>
      <c r="B464" s="2"/>
      <c r="C464" s="2"/>
      <c r="D464" s="2"/>
    </row>
    <row r="465" spans="1:4" x14ac:dyDescent="0.25">
      <c r="A465" s="2"/>
      <c r="B465" s="2"/>
      <c r="C465" s="2"/>
      <c r="D465" s="2"/>
    </row>
    <row r="466" spans="1:4" x14ac:dyDescent="0.25">
      <c r="A466" s="2"/>
      <c r="B466" s="2"/>
      <c r="C466" s="2"/>
      <c r="D466" s="2"/>
    </row>
    <row r="467" spans="1:4" x14ac:dyDescent="0.25">
      <c r="A467" s="2"/>
      <c r="B467" s="2"/>
      <c r="C467" s="2"/>
      <c r="D467" s="2"/>
    </row>
    <row r="468" spans="1:4" x14ac:dyDescent="0.25">
      <c r="A468" s="2"/>
      <c r="B468" s="2"/>
      <c r="C468" s="2"/>
      <c r="D468" s="2"/>
    </row>
    <row r="469" spans="1:4" x14ac:dyDescent="0.25">
      <c r="A469" s="2"/>
      <c r="B469" s="2"/>
      <c r="C469" s="2"/>
      <c r="D469" s="2"/>
    </row>
    <row r="470" spans="1:4" x14ac:dyDescent="0.25">
      <c r="A470" s="2"/>
      <c r="B470" s="2"/>
      <c r="C470" s="2"/>
      <c r="D470" s="2"/>
    </row>
    <row r="471" spans="1:4" x14ac:dyDescent="0.25">
      <c r="A471" s="2"/>
      <c r="B471" s="2"/>
      <c r="C471" s="2"/>
      <c r="D471" s="2"/>
    </row>
    <row r="472" spans="1:4" x14ac:dyDescent="0.25">
      <c r="A472" s="2"/>
      <c r="B472" s="2"/>
      <c r="C472" s="2"/>
      <c r="D472" s="2"/>
    </row>
    <row r="473" spans="1:4" x14ac:dyDescent="0.25">
      <c r="A473" s="2"/>
      <c r="B473" s="2"/>
      <c r="C473" s="2"/>
      <c r="D473" s="2"/>
    </row>
    <row r="474" spans="1:4" x14ac:dyDescent="0.25">
      <c r="A474" s="2"/>
      <c r="B474" s="2"/>
      <c r="C474" s="2"/>
      <c r="D474" s="2"/>
    </row>
    <row r="475" spans="1:4" x14ac:dyDescent="0.25">
      <c r="A475" s="2"/>
      <c r="B475" s="2"/>
      <c r="C475" s="2"/>
      <c r="D475" s="2"/>
    </row>
    <row r="476" spans="1:4" x14ac:dyDescent="0.25">
      <c r="A476" s="2"/>
      <c r="B476" s="2"/>
      <c r="C476" s="2"/>
      <c r="D476" s="2"/>
    </row>
    <row r="477" spans="1:4" x14ac:dyDescent="0.25">
      <c r="A477" s="2"/>
      <c r="B477" s="2"/>
      <c r="C477" s="2"/>
      <c r="D477" s="2"/>
    </row>
    <row r="478" spans="1:4" x14ac:dyDescent="0.25">
      <c r="A478" s="2"/>
      <c r="B478" s="2"/>
      <c r="C478" s="2"/>
      <c r="D478" s="2"/>
    </row>
    <row r="479" spans="1:4" x14ac:dyDescent="0.25">
      <c r="A479" s="2"/>
      <c r="B479" s="2"/>
      <c r="C479" s="2"/>
      <c r="D479" s="2"/>
    </row>
    <row r="480" spans="1:4" x14ac:dyDescent="0.25">
      <c r="A480" s="2"/>
      <c r="B480" s="2"/>
      <c r="C480" s="2"/>
      <c r="D480" s="2"/>
    </row>
    <row r="481" spans="1:4" x14ac:dyDescent="0.25">
      <c r="A481" s="2"/>
      <c r="B481" s="2"/>
      <c r="C481" s="2"/>
      <c r="D481" s="2"/>
    </row>
    <row r="482" spans="1:4" x14ac:dyDescent="0.25">
      <c r="A482" s="2"/>
      <c r="B482" s="2"/>
      <c r="C482" s="2"/>
      <c r="D482" s="2"/>
    </row>
    <row r="483" spans="1:4" x14ac:dyDescent="0.25">
      <c r="A483" s="2"/>
      <c r="B483" s="2"/>
      <c r="C483" s="2"/>
      <c r="D483" s="2"/>
    </row>
    <row r="484" spans="1:4" x14ac:dyDescent="0.25">
      <c r="A484" s="2"/>
      <c r="B484" s="2"/>
      <c r="C484" s="2"/>
      <c r="D484" s="2"/>
    </row>
    <row r="485" spans="1:4" x14ac:dyDescent="0.25">
      <c r="A485" s="2"/>
      <c r="B485" s="2"/>
      <c r="C485" s="2"/>
      <c r="D485" s="2"/>
    </row>
    <row r="486" spans="1:4" x14ac:dyDescent="0.25">
      <c r="A486" s="2"/>
      <c r="B486" s="2"/>
      <c r="C486" s="2"/>
      <c r="D486" s="2"/>
    </row>
    <row r="487" spans="1:4" x14ac:dyDescent="0.25">
      <c r="A487" s="2"/>
      <c r="B487" s="2"/>
      <c r="C487" s="2"/>
      <c r="D487" s="2"/>
    </row>
    <row r="488" spans="1:4" x14ac:dyDescent="0.25">
      <c r="A488" s="2"/>
      <c r="B488" s="2"/>
      <c r="C488" s="2"/>
      <c r="D488" s="2"/>
    </row>
    <row r="489" spans="1:4" x14ac:dyDescent="0.25">
      <c r="A489" s="2"/>
      <c r="B489" s="2"/>
      <c r="C489" s="2"/>
      <c r="D489" s="2"/>
    </row>
    <row r="490" spans="1:4" x14ac:dyDescent="0.25">
      <c r="A490" s="2"/>
      <c r="B490" s="2"/>
      <c r="C490" s="2"/>
      <c r="D490" s="2"/>
    </row>
    <row r="491" spans="1:4" x14ac:dyDescent="0.25">
      <c r="A491" s="2"/>
      <c r="B491" s="2"/>
      <c r="C491" s="2"/>
      <c r="D491" s="2"/>
    </row>
    <row r="492" spans="1:4" x14ac:dyDescent="0.25">
      <c r="A492" s="2"/>
      <c r="B492" s="2"/>
      <c r="C492" s="2"/>
      <c r="D492" s="2"/>
    </row>
    <row r="493" spans="1:4" x14ac:dyDescent="0.25">
      <c r="A493" s="2"/>
      <c r="B493" s="2"/>
      <c r="C493" s="2"/>
      <c r="D493" s="2"/>
    </row>
    <row r="494" spans="1:4" x14ac:dyDescent="0.25">
      <c r="A494" s="2"/>
      <c r="B494" s="2"/>
      <c r="C494" s="2"/>
      <c r="D494" s="2"/>
    </row>
    <row r="495" spans="1:4" x14ac:dyDescent="0.25">
      <c r="A495" s="2"/>
      <c r="B495" s="2"/>
      <c r="C495" s="2"/>
      <c r="D495" s="2"/>
    </row>
    <row r="496" spans="1:4" x14ac:dyDescent="0.25">
      <c r="A496" s="2"/>
      <c r="B496" s="2"/>
      <c r="C496" s="2"/>
      <c r="D496" s="2"/>
    </row>
    <row r="497" spans="1:4" x14ac:dyDescent="0.25">
      <c r="A497" s="2"/>
      <c r="B497" s="2"/>
      <c r="C497" s="2"/>
      <c r="D497" s="2"/>
    </row>
    <row r="498" spans="1:4" x14ac:dyDescent="0.25">
      <c r="A498" s="2"/>
      <c r="B498" s="2"/>
      <c r="C498" s="2"/>
      <c r="D498" s="2"/>
    </row>
    <row r="499" spans="1:4" x14ac:dyDescent="0.25">
      <c r="A499" s="2"/>
      <c r="B499" s="2"/>
      <c r="C499" s="2"/>
      <c r="D499" s="2"/>
    </row>
    <row r="500" spans="1:4" x14ac:dyDescent="0.25">
      <c r="A500" s="2"/>
      <c r="B500" s="2"/>
      <c r="C500" s="2"/>
      <c r="D500" s="2"/>
    </row>
    <row r="501" spans="1:4" x14ac:dyDescent="0.25">
      <c r="A501" s="2"/>
      <c r="B501" s="2"/>
      <c r="C501" s="2"/>
      <c r="D501" s="2"/>
    </row>
    <row r="502" spans="1:4" x14ac:dyDescent="0.25">
      <c r="A502" s="2"/>
      <c r="B502" s="2"/>
      <c r="C502" s="2"/>
      <c r="D502" s="2"/>
    </row>
    <row r="503" spans="1:4" x14ac:dyDescent="0.25">
      <c r="A503" s="2"/>
      <c r="B503" s="2"/>
      <c r="C503" s="2"/>
      <c r="D503" s="2"/>
    </row>
    <row r="504" spans="1:4" x14ac:dyDescent="0.25">
      <c r="A504" s="2"/>
      <c r="B504" s="2"/>
      <c r="C504" s="2"/>
      <c r="D504" s="2"/>
    </row>
    <row r="505" spans="1:4" x14ac:dyDescent="0.25">
      <c r="A505" s="2"/>
      <c r="B505" s="2"/>
      <c r="C505" s="2"/>
      <c r="D505" s="2"/>
    </row>
    <row r="506" spans="1:4" x14ac:dyDescent="0.25">
      <c r="A506" s="2"/>
      <c r="B506" s="2"/>
      <c r="C506" s="2"/>
      <c r="D506" s="2"/>
    </row>
    <row r="507" spans="1:4" x14ac:dyDescent="0.25">
      <c r="A507" s="2"/>
      <c r="B507" s="2"/>
      <c r="C507" s="2"/>
      <c r="D507" s="2"/>
    </row>
    <row r="508" spans="1:4" x14ac:dyDescent="0.25">
      <c r="A508" s="2"/>
      <c r="B508" s="2"/>
      <c r="C508" s="2"/>
      <c r="D508" s="2"/>
    </row>
    <row r="509" spans="1:4" x14ac:dyDescent="0.25">
      <c r="A509" s="2"/>
      <c r="B509" s="2"/>
      <c r="C509" s="2"/>
      <c r="D509" s="2"/>
    </row>
    <row r="510" spans="1:4" x14ac:dyDescent="0.25">
      <c r="A510" s="2"/>
      <c r="B510" s="2"/>
      <c r="C510" s="2"/>
      <c r="D510" s="2"/>
    </row>
    <row r="511" spans="1:4" x14ac:dyDescent="0.25">
      <c r="A511" s="2"/>
      <c r="B511" s="2"/>
      <c r="C511" s="2"/>
      <c r="D511" s="2"/>
    </row>
    <row r="512" spans="1:4" x14ac:dyDescent="0.25">
      <c r="A512" s="2"/>
      <c r="B512" s="2"/>
      <c r="C512" s="2"/>
      <c r="D512" s="2"/>
    </row>
    <row r="513" spans="1:4" x14ac:dyDescent="0.25">
      <c r="A513" s="2"/>
      <c r="B513" s="2"/>
      <c r="C513" s="2"/>
      <c r="D513" s="2"/>
    </row>
    <row r="514" spans="1:4" x14ac:dyDescent="0.25">
      <c r="A514" s="2"/>
      <c r="B514" s="2"/>
      <c r="C514" s="2"/>
      <c r="D514" s="2"/>
    </row>
    <row r="515" spans="1:4" x14ac:dyDescent="0.25">
      <c r="A515" s="2"/>
      <c r="B515" s="2"/>
      <c r="C515" s="2"/>
      <c r="D515" s="2"/>
    </row>
    <row r="516" spans="1:4" x14ac:dyDescent="0.25">
      <c r="A516" s="2"/>
      <c r="B516" s="2"/>
      <c r="C516" s="2"/>
      <c r="D516" s="2"/>
    </row>
    <row r="517" spans="1:4" x14ac:dyDescent="0.25">
      <c r="A517" s="2"/>
      <c r="B517" s="2"/>
      <c r="C517" s="2"/>
      <c r="D517" s="2"/>
    </row>
    <row r="518" spans="1:4" x14ac:dyDescent="0.25">
      <c r="A518" s="2"/>
      <c r="B518" s="2"/>
      <c r="C518" s="2"/>
      <c r="D518" s="2"/>
    </row>
    <row r="519" spans="1:4" x14ac:dyDescent="0.25">
      <c r="A519" s="2"/>
      <c r="B519" s="2"/>
      <c r="C519" s="2"/>
      <c r="D519" s="2"/>
    </row>
    <row r="520" spans="1:4" x14ac:dyDescent="0.25">
      <c r="A520" s="2"/>
      <c r="B520" s="2"/>
      <c r="C520" s="2"/>
      <c r="D520" s="2"/>
    </row>
    <row r="521" spans="1:4" x14ac:dyDescent="0.25">
      <c r="A521" s="2"/>
      <c r="B521" s="2"/>
      <c r="C521" s="2"/>
      <c r="D521" s="2"/>
    </row>
    <row r="522" spans="1:4" x14ac:dyDescent="0.25">
      <c r="A522" s="2"/>
      <c r="B522" s="2"/>
      <c r="C522" s="2"/>
      <c r="D522" s="2"/>
    </row>
    <row r="523" spans="1:4" x14ac:dyDescent="0.25">
      <c r="A523" s="2"/>
      <c r="B523" s="2"/>
      <c r="C523" s="2"/>
      <c r="D523" s="2"/>
    </row>
    <row r="524" spans="1:4" x14ac:dyDescent="0.25">
      <c r="A524" s="2"/>
      <c r="B524" s="2"/>
      <c r="C524" s="2"/>
      <c r="D524" s="2"/>
    </row>
    <row r="525" spans="1:4" x14ac:dyDescent="0.25">
      <c r="A525" s="2"/>
      <c r="B525" s="2"/>
      <c r="C525" s="2"/>
      <c r="D525" s="2"/>
    </row>
    <row r="526" spans="1:4" x14ac:dyDescent="0.25">
      <c r="A526" s="2"/>
      <c r="B526" s="2"/>
      <c r="C526" s="2"/>
      <c r="D526" s="2"/>
    </row>
    <row r="527" spans="1:4" x14ac:dyDescent="0.25">
      <c r="A527" s="2"/>
      <c r="B527" s="2"/>
      <c r="C527" s="2"/>
      <c r="D527" s="2"/>
    </row>
    <row r="528" spans="1:4" x14ac:dyDescent="0.25">
      <c r="A528" s="2"/>
      <c r="B528" s="2"/>
      <c r="C528" s="2"/>
      <c r="D528" s="2"/>
    </row>
    <row r="529" spans="1:4" x14ac:dyDescent="0.25">
      <c r="A529" s="2"/>
      <c r="B529" s="2"/>
      <c r="C529" s="2"/>
      <c r="D529" s="2"/>
    </row>
    <row r="530" spans="1:4" x14ac:dyDescent="0.25">
      <c r="A530" s="2"/>
      <c r="B530" s="2"/>
      <c r="C530" s="2"/>
      <c r="D530" s="2"/>
    </row>
    <row r="531" spans="1:4" x14ac:dyDescent="0.25">
      <c r="A531" s="2"/>
      <c r="B531" s="2"/>
      <c r="C531" s="2"/>
      <c r="D531" s="2"/>
    </row>
    <row r="532" spans="1:4" x14ac:dyDescent="0.25">
      <c r="A532" s="2"/>
      <c r="B532" s="2"/>
      <c r="C532" s="2"/>
      <c r="D532" s="2"/>
    </row>
    <row r="533" spans="1:4" x14ac:dyDescent="0.25">
      <c r="A533" s="2"/>
      <c r="B533" s="2"/>
      <c r="C533" s="2"/>
      <c r="D533" s="2"/>
    </row>
    <row r="534" spans="1:4" x14ac:dyDescent="0.25">
      <c r="A534" s="2"/>
      <c r="B534" s="2"/>
      <c r="C534" s="2"/>
      <c r="D534" s="2"/>
    </row>
    <row r="535" spans="1:4" x14ac:dyDescent="0.25">
      <c r="A535" s="2"/>
      <c r="B535" s="2"/>
      <c r="C535" s="2"/>
      <c r="D535" s="2"/>
    </row>
    <row r="536" spans="1:4" x14ac:dyDescent="0.25">
      <c r="A536" s="2"/>
      <c r="B536" s="2"/>
      <c r="C536" s="2"/>
      <c r="D536" s="2"/>
    </row>
    <row r="537" spans="1:4" x14ac:dyDescent="0.25">
      <c r="A537" s="2"/>
      <c r="B537" s="2"/>
      <c r="C537" s="2"/>
      <c r="D537" s="2"/>
    </row>
    <row r="538" spans="1:4" x14ac:dyDescent="0.25">
      <c r="A538" s="2"/>
      <c r="B538" s="2"/>
      <c r="C538" s="2"/>
      <c r="D538" s="2"/>
    </row>
    <row r="539" spans="1:4" x14ac:dyDescent="0.25">
      <c r="A539" s="2"/>
      <c r="B539" s="2"/>
      <c r="C539" s="2"/>
      <c r="D539" s="2"/>
    </row>
    <row r="540" spans="1:4" x14ac:dyDescent="0.25">
      <c r="A540" s="2"/>
      <c r="B540" s="2"/>
      <c r="C540" s="2"/>
      <c r="D540" s="2"/>
    </row>
    <row r="541" spans="1:4" x14ac:dyDescent="0.25">
      <c r="A541" s="2"/>
      <c r="B541" s="2"/>
      <c r="C541" s="2"/>
      <c r="D541" s="2"/>
    </row>
    <row r="542" spans="1:4" x14ac:dyDescent="0.25">
      <c r="A542" s="2"/>
      <c r="B542" s="2"/>
      <c r="C542" s="2"/>
      <c r="D542" s="2"/>
    </row>
    <row r="543" spans="1:4" x14ac:dyDescent="0.25">
      <c r="A543" s="2"/>
      <c r="B543" s="2"/>
      <c r="C543" s="2"/>
      <c r="D543" s="2"/>
    </row>
    <row r="544" spans="1:4" x14ac:dyDescent="0.25">
      <c r="A544" s="2"/>
      <c r="B544" s="2"/>
      <c r="C544" s="2"/>
      <c r="D544" s="2"/>
    </row>
    <row r="545" spans="1:4" x14ac:dyDescent="0.25">
      <c r="A545" s="2"/>
      <c r="B545" s="2"/>
      <c r="C545" s="2"/>
      <c r="D545" s="2"/>
    </row>
    <row r="546" spans="1:4" x14ac:dyDescent="0.25">
      <c r="A546" s="2"/>
      <c r="B546" s="2"/>
      <c r="C546" s="2"/>
      <c r="D546" s="2"/>
    </row>
    <row r="547" spans="1:4" x14ac:dyDescent="0.25">
      <c r="A547" s="2"/>
      <c r="B547" s="2"/>
      <c r="C547" s="2"/>
      <c r="D547" s="2"/>
    </row>
    <row r="548" spans="1:4" x14ac:dyDescent="0.25">
      <c r="A548" s="2"/>
      <c r="B548" s="2"/>
      <c r="C548" s="2"/>
      <c r="D548" s="2"/>
    </row>
    <row r="549" spans="1:4" x14ac:dyDescent="0.25">
      <c r="A549" s="2"/>
      <c r="B549" s="2"/>
      <c r="C549" s="2"/>
      <c r="D549" s="2"/>
    </row>
    <row r="550" spans="1:4" x14ac:dyDescent="0.25">
      <c r="A550" s="2"/>
      <c r="B550" s="2"/>
      <c r="C550" s="2"/>
      <c r="D550" s="2"/>
    </row>
    <row r="551" spans="1:4" x14ac:dyDescent="0.25">
      <c r="A551" s="2"/>
      <c r="B551" s="2"/>
      <c r="C551" s="2"/>
      <c r="D551" s="2"/>
    </row>
    <row r="552" spans="1:4" x14ac:dyDescent="0.25">
      <c r="A552" s="2"/>
      <c r="B552" s="2"/>
      <c r="C552" s="2"/>
      <c r="D552" s="2"/>
    </row>
    <row r="553" spans="1:4" x14ac:dyDescent="0.25">
      <c r="A553" s="2"/>
      <c r="B553" s="2"/>
      <c r="C553" s="2"/>
      <c r="D553" s="2"/>
    </row>
    <row r="554" spans="1:4" x14ac:dyDescent="0.25">
      <c r="A554" s="2"/>
      <c r="B554" s="2"/>
      <c r="C554" s="2"/>
      <c r="D554" s="2"/>
    </row>
    <row r="555" spans="1:4" x14ac:dyDescent="0.25">
      <c r="A555" s="2"/>
      <c r="B555" s="2"/>
      <c r="C555" s="2"/>
      <c r="D555" s="2"/>
    </row>
    <row r="556" spans="1:4" x14ac:dyDescent="0.25">
      <c r="A556" s="2"/>
      <c r="B556" s="2"/>
      <c r="C556" s="2"/>
      <c r="D556" s="2"/>
    </row>
    <row r="557" spans="1:4" x14ac:dyDescent="0.25">
      <c r="A557" s="2"/>
      <c r="B557" s="2"/>
      <c r="C557" s="2"/>
      <c r="D557" s="2"/>
    </row>
    <row r="558" spans="1:4" x14ac:dyDescent="0.25">
      <c r="A558" s="2"/>
      <c r="B558" s="2"/>
      <c r="C558" s="2"/>
      <c r="D558" s="2"/>
    </row>
    <row r="559" spans="1:4" x14ac:dyDescent="0.25">
      <c r="A559" s="2"/>
      <c r="B559" s="2"/>
      <c r="C559" s="2"/>
      <c r="D559" s="2"/>
    </row>
    <row r="560" spans="1:4" x14ac:dyDescent="0.25">
      <c r="A560" s="2"/>
      <c r="B560" s="2"/>
      <c r="C560" s="2"/>
      <c r="D560" s="2"/>
    </row>
    <row r="561" spans="1:4" x14ac:dyDescent="0.25">
      <c r="A561" s="2"/>
      <c r="B561" s="2"/>
      <c r="C561" s="2"/>
      <c r="D561" s="2"/>
    </row>
    <row r="562" spans="1:4" x14ac:dyDescent="0.25">
      <c r="A562" s="2"/>
      <c r="B562" s="2"/>
      <c r="C562" s="2"/>
      <c r="D562" s="2"/>
    </row>
    <row r="563" spans="1:4" x14ac:dyDescent="0.25">
      <c r="A563" s="2"/>
      <c r="B563" s="2"/>
      <c r="C563" s="2"/>
      <c r="D563" s="2"/>
    </row>
    <row r="564" spans="1:4" x14ac:dyDescent="0.25">
      <c r="A564" s="2"/>
      <c r="B564" s="2"/>
      <c r="C564" s="2"/>
      <c r="D564" s="2"/>
    </row>
    <row r="565" spans="1:4" x14ac:dyDescent="0.25">
      <c r="A565" s="2"/>
      <c r="B565" s="2"/>
      <c r="C565" s="2"/>
      <c r="D565" s="2"/>
    </row>
    <row r="566" spans="1:4" x14ac:dyDescent="0.25">
      <c r="A566" s="2"/>
      <c r="B566" s="2"/>
      <c r="C566" s="2"/>
      <c r="D566" s="2"/>
    </row>
    <row r="567" spans="1:4" x14ac:dyDescent="0.25">
      <c r="A567" s="2"/>
      <c r="B567" s="2"/>
      <c r="C567" s="2"/>
      <c r="D567" s="2"/>
    </row>
    <row r="568" spans="1:4" x14ac:dyDescent="0.25">
      <c r="A568" s="2"/>
      <c r="B568" s="2"/>
      <c r="C568" s="2"/>
      <c r="D568" s="2"/>
    </row>
    <row r="569" spans="1:4" x14ac:dyDescent="0.25">
      <c r="A569" s="2"/>
      <c r="B569" s="2"/>
      <c r="C569" s="2"/>
      <c r="D569" s="2"/>
    </row>
    <row r="570" spans="1:4" x14ac:dyDescent="0.25">
      <c r="A570" s="2"/>
      <c r="B570" s="2"/>
      <c r="C570" s="2"/>
      <c r="D570" s="2"/>
    </row>
    <row r="571" spans="1:4" x14ac:dyDescent="0.25">
      <c r="A571" s="2"/>
      <c r="B571" s="2"/>
      <c r="C571" s="2"/>
      <c r="D571" s="2"/>
    </row>
    <row r="572" spans="1:4" x14ac:dyDescent="0.25">
      <c r="A572" s="2"/>
      <c r="B572" s="2"/>
      <c r="C572" s="2"/>
      <c r="D572" s="2"/>
    </row>
    <row r="573" spans="1:4" x14ac:dyDescent="0.25">
      <c r="A573" s="2"/>
      <c r="B573" s="2"/>
      <c r="C573" s="2"/>
      <c r="D573" s="2"/>
    </row>
    <row r="574" spans="1:4" x14ac:dyDescent="0.25">
      <c r="A574" s="2"/>
      <c r="B574" s="2"/>
      <c r="C574" s="2"/>
      <c r="D574" s="2"/>
    </row>
    <row r="575" spans="1:4" x14ac:dyDescent="0.25">
      <c r="A575" s="2"/>
      <c r="B575" s="2"/>
      <c r="C575" s="2"/>
      <c r="D575" s="2"/>
    </row>
    <row r="576" spans="1:4" x14ac:dyDescent="0.25">
      <c r="A576" s="2"/>
      <c r="B576" s="2"/>
      <c r="C576" s="2"/>
      <c r="D576" s="2"/>
    </row>
    <row r="577" spans="1:4" x14ac:dyDescent="0.25">
      <c r="A577" s="2"/>
      <c r="B577" s="2"/>
      <c r="C577" s="2"/>
      <c r="D577" s="2"/>
    </row>
    <row r="578" spans="1:4" x14ac:dyDescent="0.25">
      <c r="A578" s="2"/>
      <c r="B578" s="2"/>
      <c r="C578" s="2"/>
      <c r="D578" s="2"/>
    </row>
    <row r="579" spans="1:4" x14ac:dyDescent="0.25">
      <c r="A579" s="2"/>
      <c r="B579" s="2"/>
      <c r="C579" s="2"/>
      <c r="D579" s="2"/>
    </row>
    <row r="580" spans="1:4" x14ac:dyDescent="0.25">
      <c r="A580" s="2"/>
      <c r="B580" s="2"/>
      <c r="C580" s="2"/>
      <c r="D580" s="2"/>
    </row>
    <row r="581" spans="1:4" x14ac:dyDescent="0.25">
      <c r="A581" s="2"/>
      <c r="B581" s="2"/>
      <c r="C581" s="2"/>
      <c r="D581" s="2"/>
    </row>
    <row r="582" spans="1:4" x14ac:dyDescent="0.25">
      <c r="A582" s="2"/>
      <c r="B582" s="2"/>
      <c r="C582" s="2"/>
      <c r="D582" s="2"/>
    </row>
    <row r="583" spans="1:4" x14ac:dyDescent="0.25">
      <c r="A583" s="2"/>
      <c r="B583" s="2"/>
      <c r="C583" s="2"/>
      <c r="D583" s="2"/>
    </row>
    <row r="584" spans="1:4" x14ac:dyDescent="0.25">
      <c r="A584" s="2"/>
      <c r="B584" s="2"/>
      <c r="C584" s="2"/>
      <c r="D584" s="2"/>
    </row>
    <row r="585" spans="1:4" x14ac:dyDescent="0.25">
      <c r="A585" s="2"/>
      <c r="B585" s="2"/>
      <c r="C585" s="2"/>
      <c r="D585" s="2"/>
    </row>
    <row r="586" spans="1:4" x14ac:dyDescent="0.25">
      <c r="A586" s="2"/>
      <c r="B586" s="2"/>
      <c r="C586" s="2"/>
      <c r="D586" s="2"/>
    </row>
    <row r="587" spans="1:4" x14ac:dyDescent="0.25">
      <c r="A587" s="2"/>
      <c r="B587" s="2"/>
      <c r="C587" s="2"/>
      <c r="D587" s="2"/>
    </row>
    <row r="588" spans="1:4" x14ac:dyDescent="0.25">
      <c r="A588" s="2"/>
      <c r="B588" s="2"/>
      <c r="C588" s="2"/>
      <c r="D588" s="2"/>
    </row>
    <row r="589" spans="1:4" x14ac:dyDescent="0.25">
      <c r="A589" s="2"/>
      <c r="B589" s="2"/>
      <c r="C589" s="2"/>
      <c r="D589" s="2"/>
    </row>
    <row r="590" spans="1:4" x14ac:dyDescent="0.25">
      <c r="A590" s="2"/>
      <c r="B590" s="2"/>
      <c r="C590" s="2"/>
      <c r="D590" s="2"/>
    </row>
    <row r="591" spans="1:4" x14ac:dyDescent="0.25">
      <c r="A591" s="2"/>
      <c r="B591" s="2"/>
      <c r="C591" s="2"/>
      <c r="D591" s="2"/>
    </row>
    <row r="592" spans="1:4" x14ac:dyDescent="0.25">
      <c r="A592" s="2"/>
      <c r="B592" s="2"/>
      <c r="C592" s="2"/>
      <c r="D592" s="2"/>
    </row>
    <row r="593" spans="1:4" x14ac:dyDescent="0.25">
      <c r="A593" s="2"/>
      <c r="B593" s="2"/>
      <c r="C593" s="2"/>
      <c r="D593" s="2"/>
    </row>
    <row r="594" spans="1:4" x14ac:dyDescent="0.25">
      <c r="A594" s="2"/>
      <c r="B594" s="2"/>
      <c r="C594" s="2"/>
      <c r="D594" s="2"/>
    </row>
    <row r="595" spans="1:4" x14ac:dyDescent="0.25">
      <c r="A595" s="2"/>
      <c r="B595" s="2"/>
      <c r="C595" s="2"/>
      <c r="D595" s="2"/>
    </row>
    <row r="596" spans="1:4" x14ac:dyDescent="0.25">
      <c r="A596" s="2"/>
      <c r="B596" s="2"/>
      <c r="C596" s="2"/>
      <c r="D596" s="2"/>
    </row>
    <row r="597" spans="1:4" x14ac:dyDescent="0.25">
      <c r="A597" s="2"/>
      <c r="B597" s="2"/>
      <c r="C597" s="2"/>
      <c r="D597" s="2"/>
    </row>
    <row r="598" spans="1:4" x14ac:dyDescent="0.25">
      <c r="A598" s="2"/>
      <c r="B598" s="2"/>
      <c r="C598" s="2"/>
      <c r="D598" s="2"/>
    </row>
    <row r="599" spans="1:4" x14ac:dyDescent="0.25">
      <c r="A599" s="2"/>
      <c r="B599" s="2"/>
      <c r="C599" s="2"/>
      <c r="D599" s="2"/>
    </row>
    <row r="600" spans="1:4" x14ac:dyDescent="0.25">
      <c r="A600" s="2"/>
      <c r="B600" s="2"/>
      <c r="C600" s="2"/>
      <c r="D600" s="2"/>
    </row>
    <row r="601" spans="1:4" x14ac:dyDescent="0.25">
      <c r="A601" s="2"/>
      <c r="B601" s="2"/>
      <c r="C601" s="2"/>
      <c r="D601" s="2"/>
    </row>
    <row r="602" spans="1:4" x14ac:dyDescent="0.25">
      <c r="A602" s="2"/>
      <c r="B602" s="2"/>
      <c r="C602" s="2"/>
      <c r="D602" s="2"/>
    </row>
    <row r="603" spans="1:4" x14ac:dyDescent="0.25">
      <c r="A603" s="2"/>
      <c r="B603" s="2"/>
      <c r="C603" s="2"/>
      <c r="D603" s="2"/>
    </row>
    <row r="604" spans="1:4" x14ac:dyDescent="0.25">
      <c r="A604" s="2"/>
      <c r="B604" s="2"/>
      <c r="C604" s="2"/>
      <c r="D604" s="2"/>
    </row>
    <row r="605" spans="1:4" x14ac:dyDescent="0.25">
      <c r="A605" s="2"/>
      <c r="B605" s="2"/>
      <c r="C605" s="2"/>
      <c r="D605" s="2"/>
    </row>
    <row r="606" spans="1:4" x14ac:dyDescent="0.25">
      <c r="A606" s="2"/>
      <c r="B606" s="2"/>
      <c r="C606" s="2"/>
      <c r="D606" s="2"/>
    </row>
    <row r="607" spans="1:4" x14ac:dyDescent="0.25">
      <c r="A607" s="2"/>
      <c r="B607" s="2"/>
      <c r="C607" s="2"/>
      <c r="D607" s="2"/>
    </row>
    <row r="608" spans="1:4" x14ac:dyDescent="0.25">
      <c r="A608" s="2"/>
      <c r="B608" s="2"/>
      <c r="C608" s="2"/>
      <c r="D608" s="2"/>
    </row>
    <row r="609" spans="1:4" x14ac:dyDescent="0.25">
      <c r="A609" s="2"/>
      <c r="B609" s="2"/>
      <c r="C609" s="2"/>
      <c r="D609" s="2"/>
    </row>
    <row r="610" spans="1:4" x14ac:dyDescent="0.25">
      <c r="A610" s="2"/>
      <c r="B610" s="2"/>
      <c r="C610" s="2"/>
      <c r="D610" s="2"/>
    </row>
    <row r="611" spans="1:4" x14ac:dyDescent="0.25">
      <c r="A611" s="2"/>
      <c r="B611" s="2"/>
      <c r="C611" s="2"/>
      <c r="D611" s="2"/>
    </row>
    <row r="612" spans="1:4" x14ac:dyDescent="0.25">
      <c r="A612" s="2"/>
      <c r="B612" s="2"/>
      <c r="C612" s="2"/>
      <c r="D612" s="2"/>
    </row>
    <row r="613" spans="1:4" x14ac:dyDescent="0.25">
      <c r="A613" s="2"/>
      <c r="B613" s="2"/>
      <c r="C613" s="2"/>
      <c r="D613" s="2"/>
    </row>
    <row r="614" spans="1:4" x14ac:dyDescent="0.25">
      <c r="A614" s="2"/>
      <c r="B614" s="2"/>
      <c r="C614" s="2"/>
      <c r="D614" s="2"/>
    </row>
    <row r="615" spans="1:4" x14ac:dyDescent="0.25">
      <c r="A615" s="2"/>
      <c r="B615" s="2"/>
      <c r="C615" s="2"/>
      <c r="D615" s="2"/>
    </row>
    <row r="616" spans="1:4" x14ac:dyDescent="0.25">
      <c r="A616" s="2"/>
      <c r="B616" s="2"/>
      <c r="C616" s="2"/>
      <c r="D616" s="2"/>
    </row>
    <row r="617" spans="1:4" x14ac:dyDescent="0.25">
      <c r="A617" s="2"/>
      <c r="B617" s="2"/>
      <c r="C617" s="2"/>
      <c r="D617" s="2"/>
    </row>
    <row r="618" spans="1:4" x14ac:dyDescent="0.25">
      <c r="A618" s="2"/>
      <c r="B618" s="2"/>
      <c r="C618" s="2"/>
      <c r="D618" s="2"/>
    </row>
    <row r="619" spans="1:4" x14ac:dyDescent="0.25">
      <c r="A619" s="2"/>
      <c r="B619" s="2"/>
      <c r="C619" s="2"/>
      <c r="D619" s="2"/>
    </row>
    <row r="620" spans="1:4" x14ac:dyDescent="0.25">
      <c r="A620" s="2"/>
      <c r="B620" s="2"/>
      <c r="C620" s="2"/>
      <c r="D620" s="2"/>
    </row>
    <row r="621" spans="1:4" x14ac:dyDescent="0.25">
      <c r="A621" s="2"/>
      <c r="B621" s="2"/>
      <c r="C621" s="2"/>
      <c r="D621" s="2"/>
    </row>
    <row r="622" spans="1:4" x14ac:dyDescent="0.25">
      <c r="A622" s="2"/>
      <c r="B622" s="2"/>
      <c r="C622" s="2"/>
      <c r="D622" s="2"/>
    </row>
    <row r="623" spans="1:4" x14ac:dyDescent="0.25">
      <c r="A623" s="2"/>
      <c r="B623" s="2"/>
      <c r="C623" s="2"/>
      <c r="D623" s="2"/>
    </row>
    <row r="624" spans="1:4" x14ac:dyDescent="0.25">
      <c r="A624" s="2"/>
      <c r="B624" s="2"/>
      <c r="C624" s="2"/>
      <c r="D624" s="2"/>
    </row>
    <row r="625" spans="1:4" x14ac:dyDescent="0.25">
      <c r="A625" s="2"/>
      <c r="B625" s="2"/>
      <c r="C625" s="2"/>
      <c r="D625" s="2"/>
    </row>
    <row r="626" spans="1:4" x14ac:dyDescent="0.25">
      <c r="A626" s="2"/>
      <c r="B626" s="2"/>
      <c r="C626" s="2"/>
      <c r="D626" s="2"/>
    </row>
    <row r="627" spans="1:4" x14ac:dyDescent="0.25">
      <c r="A627" s="2"/>
      <c r="B627" s="2"/>
      <c r="C627" s="2"/>
      <c r="D627" s="2"/>
    </row>
    <row r="628" spans="1:4" x14ac:dyDescent="0.25">
      <c r="A628" s="2"/>
      <c r="B628" s="2"/>
      <c r="C628" s="2"/>
      <c r="D628" s="2"/>
    </row>
    <row r="629" spans="1:4" x14ac:dyDescent="0.25">
      <c r="A629" s="2"/>
      <c r="B629" s="2"/>
      <c r="C629" s="2"/>
      <c r="D629" s="2"/>
    </row>
    <row r="630" spans="1:4" x14ac:dyDescent="0.25">
      <c r="A630" s="2"/>
      <c r="B630" s="2"/>
      <c r="C630" s="2"/>
      <c r="D630" s="2"/>
    </row>
    <row r="631" spans="1:4" x14ac:dyDescent="0.25">
      <c r="A631" s="2"/>
      <c r="B631" s="2"/>
      <c r="C631" s="2"/>
      <c r="D631" s="2"/>
    </row>
    <row r="632" spans="1:4" x14ac:dyDescent="0.25">
      <c r="A632" s="2"/>
      <c r="B632" s="2"/>
      <c r="C632" s="2"/>
      <c r="D632" s="2"/>
    </row>
    <row r="633" spans="1:4" x14ac:dyDescent="0.25">
      <c r="A633" s="2"/>
      <c r="B633" s="2"/>
      <c r="C633" s="2"/>
      <c r="D633" s="2"/>
    </row>
    <row r="634" spans="1:4" x14ac:dyDescent="0.25">
      <c r="A634" s="2"/>
      <c r="B634" s="2"/>
      <c r="C634" s="2"/>
      <c r="D634" s="2"/>
    </row>
    <row r="635" spans="1:4" x14ac:dyDescent="0.25">
      <c r="A635" s="2"/>
      <c r="B635" s="2"/>
      <c r="C635" s="2"/>
      <c r="D635" s="2"/>
    </row>
    <row r="636" spans="1:4" x14ac:dyDescent="0.25">
      <c r="A636" s="2"/>
      <c r="B636" s="2"/>
      <c r="C636" s="2"/>
      <c r="D636" s="2"/>
    </row>
    <row r="637" spans="1:4" x14ac:dyDescent="0.25">
      <c r="A637" s="2"/>
      <c r="B637" s="2"/>
      <c r="C637" s="2"/>
      <c r="D637" s="2"/>
    </row>
    <row r="638" spans="1:4" x14ac:dyDescent="0.25">
      <c r="A638" s="2"/>
      <c r="B638" s="2"/>
      <c r="C638" s="2"/>
      <c r="D638" s="2"/>
    </row>
    <row r="639" spans="1:4" x14ac:dyDescent="0.25">
      <c r="A639" s="2"/>
      <c r="B639" s="2"/>
      <c r="C639" s="2"/>
      <c r="D639" s="2"/>
    </row>
    <row r="640" spans="1:4" x14ac:dyDescent="0.25">
      <c r="A640" s="2"/>
      <c r="B640" s="2"/>
      <c r="C640" s="2"/>
      <c r="D640" s="2"/>
    </row>
    <row r="641" spans="1:4" x14ac:dyDescent="0.25">
      <c r="A641" s="2"/>
      <c r="B641" s="2"/>
      <c r="C641" s="2"/>
      <c r="D641" s="2"/>
    </row>
    <row r="642" spans="1:4" x14ac:dyDescent="0.25">
      <c r="A642" s="2"/>
      <c r="B642" s="2"/>
      <c r="C642" s="2"/>
      <c r="D642" s="2"/>
    </row>
    <row r="643" spans="1:4" x14ac:dyDescent="0.25">
      <c r="A643" s="2"/>
      <c r="B643" s="2"/>
      <c r="C643" s="2"/>
      <c r="D643" s="2"/>
    </row>
    <row r="644" spans="1:4" x14ac:dyDescent="0.25">
      <c r="A644" s="2"/>
      <c r="B644" s="2"/>
      <c r="C644" s="2"/>
      <c r="D644" s="2"/>
    </row>
    <row r="645" spans="1:4" x14ac:dyDescent="0.25">
      <c r="A645" s="2"/>
      <c r="B645" s="2"/>
      <c r="C645" s="2"/>
      <c r="D645" s="2"/>
    </row>
    <row r="646" spans="1:4" x14ac:dyDescent="0.25">
      <c r="A646" s="2"/>
      <c r="B646" s="2"/>
      <c r="C646" s="2"/>
      <c r="D646" s="2"/>
    </row>
    <row r="647" spans="1:4" x14ac:dyDescent="0.25">
      <c r="A647" s="2"/>
      <c r="B647" s="2"/>
      <c r="C647" s="2"/>
      <c r="D647" s="2"/>
    </row>
    <row r="648" spans="1:4" x14ac:dyDescent="0.25">
      <c r="A648" s="2"/>
      <c r="B648" s="2"/>
      <c r="C648" s="2"/>
      <c r="D648" s="2"/>
    </row>
    <row r="649" spans="1:4" x14ac:dyDescent="0.25">
      <c r="A649" s="2"/>
      <c r="B649" s="2"/>
      <c r="C649" s="2"/>
      <c r="D649" s="2"/>
    </row>
    <row r="650" spans="1:4" x14ac:dyDescent="0.25">
      <c r="A650" s="2"/>
      <c r="B650" s="2"/>
      <c r="C650" s="2"/>
      <c r="D650" s="2"/>
    </row>
    <row r="651" spans="1:4" x14ac:dyDescent="0.25">
      <c r="A651" s="2"/>
      <c r="B651" s="2"/>
      <c r="C651" s="2"/>
      <c r="D651" s="2"/>
    </row>
    <row r="652" spans="1:4" x14ac:dyDescent="0.25">
      <c r="A652" s="2"/>
      <c r="B652" s="2"/>
      <c r="C652" s="2"/>
      <c r="D652" s="2"/>
    </row>
    <row r="653" spans="1:4" x14ac:dyDescent="0.25">
      <c r="A653" s="2"/>
      <c r="B653" s="2"/>
      <c r="C653" s="2"/>
      <c r="D653" s="2"/>
    </row>
    <row r="654" spans="1:4" x14ac:dyDescent="0.25">
      <c r="A654" s="2"/>
      <c r="B654" s="2"/>
      <c r="C654" s="2"/>
      <c r="D654" s="2"/>
    </row>
    <row r="655" spans="1:4" x14ac:dyDescent="0.25">
      <c r="A655" s="2"/>
      <c r="B655" s="2"/>
      <c r="C655" s="2"/>
      <c r="D655" s="2"/>
    </row>
    <row r="656" spans="1:4" x14ac:dyDescent="0.25">
      <c r="A656" s="2"/>
      <c r="B656" s="2"/>
      <c r="C656" s="2"/>
      <c r="D656" s="2"/>
    </row>
    <row r="657" spans="1:4" x14ac:dyDescent="0.25">
      <c r="A657" s="2"/>
      <c r="B657" s="2"/>
      <c r="C657" s="2"/>
      <c r="D657" s="2"/>
    </row>
    <row r="658" spans="1:4" x14ac:dyDescent="0.25">
      <c r="A658" s="2"/>
      <c r="B658" s="2"/>
      <c r="C658" s="2"/>
      <c r="D658" s="2"/>
    </row>
    <row r="659" spans="1:4" x14ac:dyDescent="0.25">
      <c r="A659" s="2"/>
      <c r="B659" s="2"/>
      <c r="C659" s="2"/>
      <c r="D659" s="2"/>
    </row>
    <row r="660" spans="1:4" x14ac:dyDescent="0.25">
      <c r="A660" s="2"/>
      <c r="B660" s="2"/>
      <c r="C660" s="2"/>
      <c r="D660" s="2"/>
    </row>
    <row r="661" spans="1:4" x14ac:dyDescent="0.25">
      <c r="A661" s="2"/>
      <c r="B661" s="2"/>
      <c r="C661" s="2"/>
      <c r="D661" s="2"/>
    </row>
    <row r="662" spans="1:4" x14ac:dyDescent="0.25">
      <c r="A662" s="2"/>
      <c r="B662" s="2"/>
      <c r="C662" s="2"/>
      <c r="D662" s="2"/>
    </row>
    <row r="663" spans="1:4" x14ac:dyDescent="0.25">
      <c r="A663" s="2"/>
      <c r="B663" s="2"/>
      <c r="C663" s="2"/>
      <c r="D663" s="2"/>
    </row>
    <row r="664" spans="1:4" x14ac:dyDescent="0.25">
      <c r="A664" s="2"/>
      <c r="B664" s="2"/>
      <c r="C664" s="2"/>
      <c r="D664" s="2"/>
    </row>
    <row r="665" spans="1:4" x14ac:dyDescent="0.25">
      <c r="A665" s="2"/>
      <c r="B665" s="2"/>
      <c r="C665" s="2"/>
      <c r="D665" s="2"/>
    </row>
    <row r="666" spans="1:4" x14ac:dyDescent="0.25">
      <c r="A666" s="2"/>
      <c r="B666" s="2"/>
      <c r="C666" s="2"/>
      <c r="D666" s="2"/>
    </row>
    <row r="667" spans="1:4" x14ac:dyDescent="0.25">
      <c r="A667" s="2"/>
      <c r="B667" s="2"/>
      <c r="C667" s="2"/>
      <c r="D667" s="2"/>
    </row>
    <row r="668" spans="1:4" x14ac:dyDescent="0.25">
      <c r="A668" s="2"/>
      <c r="B668" s="2"/>
      <c r="C668" s="2"/>
      <c r="D668" s="2"/>
    </row>
    <row r="669" spans="1:4" x14ac:dyDescent="0.25">
      <c r="A669" s="2"/>
      <c r="B669" s="2"/>
      <c r="C669" s="2"/>
      <c r="D669" s="2"/>
    </row>
    <row r="670" spans="1:4" x14ac:dyDescent="0.25">
      <c r="A670" s="2"/>
      <c r="B670" s="2"/>
      <c r="C670" s="2"/>
      <c r="D670" s="2"/>
    </row>
    <row r="671" spans="1:4" x14ac:dyDescent="0.25">
      <c r="A671" s="2"/>
      <c r="B671" s="2"/>
      <c r="C671" s="2"/>
      <c r="D671" s="2"/>
    </row>
    <row r="672" spans="1:4" x14ac:dyDescent="0.25">
      <c r="A672" s="2"/>
      <c r="B672" s="2"/>
      <c r="C672" s="2"/>
      <c r="D672" s="2"/>
    </row>
    <row r="673" spans="1:4" x14ac:dyDescent="0.25">
      <c r="A673" s="2"/>
      <c r="B673" s="2"/>
      <c r="C673" s="2"/>
      <c r="D673" s="2"/>
    </row>
    <row r="674" spans="1:4" x14ac:dyDescent="0.25">
      <c r="A674" s="2"/>
      <c r="B674" s="2"/>
      <c r="C674" s="2"/>
      <c r="D674" s="2"/>
    </row>
    <row r="675" spans="1:4" x14ac:dyDescent="0.25">
      <c r="A675" s="2"/>
      <c r="B675" s="2"/>
      <c r="C675" s="2"/>
      <c r="D675" s="2"/>
    </row>
    <row r="676" spans="1:4" x14ac:dyDescent="0.25">
      <c r="A676" s="2"/>
      <c r="B676" s="2"/>
      <c r="C676" s="2"/>
      <c r="D676" s="2"/>
    </row>
    <row r="677" spans="1:4" x14ac:dyDescent="0.25">
      <c r="A677" s="2"/>
      <c r="B677" s="2"/>
      <c r="C677" s="2"/>
      <c r="D677" s="2"/>
    </row>
    <row r="678" spans="1:4" x14ac:dyDescent="0.25">
      <c r="A678" s="2"/>
      <c r="B678" s="2"/>
      <c r="C678" s="2"/>
      <c r="D678" s="2"/>
    </row>
    <row r="679" spans="1:4" x14ac:dyDescent="0.25">
      <c r="A679" s="2"/>
      <c r="B679" s="2"/>
      <c r="C679" s="2"/>
      <c r="D679" s="2"/>
    </row>
    <row r="680" spans="1:4" x14ac:dyDescent="0.25">
      <c r="A680" s="2"/>
      <c r="B680" s="2"/>
      <c r="C680" s="2"/>
      <c r="D680" s="2"/>
    </row>
    <row r="681" spans="1:4" x14ac:dyDescent="0.25">
      <c r="A681" s="2"/>
      <c r="B681" s="2"/>
      <c r="C681" s="2"/>
      <c r="D681" s="2"/>
    </row>
    <row r="682" spans="1:4" x14ac:dyDescent="0.25">
      <c r="A682" s="2"/>
      <c r="B682" s="2"/>
      <c r="C682" s="2"/>
      <c r="D682" s="2"/>
    </row>
    <row r="683" spans="1:4" x14ac:dyDescent="0.25">
      <c r="A683" s="2"/>
      <c r="B683" s="2"/>
      <c r="C683" s="2"/>
      <c r="D683" s="2"/>
    </row>
    <row r="684" spans="1:4" x14ac:dyDescent="0.25">
      <c r="A684" s="2"/>
      <c r="B684" s="2"/>
      <c r="C684" s="2"/>
      <c r="D684" s="2"/>
    </row>
    <row r="685" spans="1:4" x14ac:dyDescent="0.25">
      <c r="A685" s="2"/>
      <c r="B685" s="2"/>
      <c r="C685" s="2"/>
      <c r="D685" s="2"/>
    </row>
    <row r="686" spans="1:4" x14ac:dyDescent="0.25">
      <c r="A686" s="2"/>
      <c r="B686" s="2"/>
      <c r="C686" s="2"/>
      <c r="D686" s="2"/>
    </row>
    <row r="687" spans="1:4" x14ac:dyDescent="0.25">
      <c r="A687" s="2"/>
      <c r="B687" s="2"/>
      <c r="C687" s="2"/>
      <c r="D687" s="2"/>
    </row>
    <row r="688" spans="1:4" x14ac:dyDescent="0.25">
      <c r="A688" s="2"/>
      <c r="B688" s="2"/>
      <c r="C688" s="2"/>
      <c r="D688" s="2"/>
    </row>
    <row r="689" spans="1:4" x14ac:dyDescent="0.25">
      <c r="A689" s="2"/>
      <c r="B689" s="2"/>
      <c r="C689" s="2"/>
      <c r="D689" s="2"/>
    </row>
    <row r="690" spans="1:4" x14ac:dyDescent="0.25">
      <c r="A690" s="2"/>
      <c r="B690" s="2"/>
      <c r="C690" s="2"/>
      <c r="D690" s="2"/>
    </row>
    <row r="691" spans="1:4" x14ac:dyDescent="0.25">
      <c r="A691" s="2"/>
      <c r="B691" s="2"/>
      <c r="C691" s="2"/>
      <c r="D691" s="2"/>
    </row>
    <row r="692" spans="1:4" x14ac:dyDescent="0.25">
      <c r="A692" s="2"/>
      <c r="B692" s="2"/>
      <c r="C692" s="2"/>
      <c r="D692" s="2"/>
    </row>
    <row r="693" spans="1:4" x14ac:dyDescent="0.25">
      <c r="A693" s="2"/>
      <c r="B693" s="2"/>
      <c r="C693" s="2"/>
      <c r="D693" s="2"/>
    </row>
    <row r="694" spans="1:4" x14ac:dyDescent="0.25">
      <c r="A694" s="2"/>
      <c r="B694" s="2"/>
      <c r="C694" s="2"/>
      <c r="D694" s="2"/>
    </row>
    <row r="695" spans="1:4" x14ac:dyDescent="0.25">
      <c r="A695" s="2"/>
      <c r="B695" s="2"/>
      <c r="C695" s="2"/>
      <c r="D695" s="2"/>
    </row>
    <row r="696" spans="1:4" x14ac:dyDescent="0.25">
      <c r="A696" s="2"/>
      <c r="B696" s="2"/>
      <c r="C696" s="2"/>
      <c r="D696" s="2"/>
    </row>
    <row r="697" spans="1:4" x14ac:dyDescent="0.25">
      <c r="A697" s="2"/>
      <c r="B697" s="2"/>
      <c r="C697" s="2"/>
      <c r="D697" s="2"/>
    </row>
    <row r="698" spans="1:4" x14ac:dyDescent="0.25">
      <c r="A698" s="2"/>
      <c r="B698" s="2"/>
      <c r="C698" s="2"/>
      <c r="D698" s="2"/>
    </row>
    <row r="699" spans="1:4" x14ac:dyDescent="0.25">
      <c r="A699" s="2"/>
      <c r="B699" s="2"/>
      <c r="C699" s="2"/>
      <c r="D699" s="2"/>
    </row>
    <row r="700" spans="1:4" x14ac:dyDescent="0.25">
      <c r="A700" s="2"/>
      <c r="B700" s="2"/>
      <c r="C700" s="2"/>
      <c r="D700" s="2"/>
    </row>
    <row r="701" spans="1:4" x14ac:dyDescent="0.25">
      <c r="A701" s="2"/>
      <c r="B701" s="2"/>
      <c r="C701" s="2"/>
      <c r="D701" s="2"/>
    </row>
    <row r="702" spans="1:4" x14ac:dyDescent="0.25">
      <c r="A702" s="2"/>
      <c r="B702" s="2"/>
      <c r="C702" s="2"/>
      <c r="D702" s="2"/>
    </row>
    <row r="703" spans="1:4" x14ac:dyDescent="0.25">
      <c r="A703" s="2"/>
      <c r="B703" s="2"/>
      <c r="C703" s="2"/>
      <c r="D703" s="2"/>
    </row>
    <row r="704" spans="1:4" x14ac:dyDescent="0.25">
      <c r="A704" s="2"/>
      <c r="B704" s="2"/>
      <c r="C704" s="2"/>
      <c r="D704" s="2"/>
    </row>
    <row r="705" spans="1:4" x14ac:dyDescent="0.25">
      <c r="A705" s="2"/>
      <c r="B705" s="2"/>
      <c r="C705" s="2"/>
      <c r="D705" s="2"/>
    </row>
    <row r="706" spans="1:4" x14ac:dyDescent="0.25">
      <c r="A706" s="2"/>
      <c r="B706" s="2"/>
      <c r="C706" s="2"/>
      <c r="D706" s="2"/>
    </row>
    <row r="707" spans="1:4" x14ac:dyDescent="0.25">
      <c r="A707" s="2"/>
      <c r="B707" s="2"/>
      <c r="C707" s="2"/>
      <c r="D707" s="2"/>
    </row>
    <row r="708" spans="1:4" x14ac:dyDescent="0.25">
      <c r="A708" s="2"/>
      <c r="B708" s="2"/>
      <c r="C708" s="2"/>
      <c r="D708" s="2"/>
    </row>
    <row r="709" spans="1:4" x14ac:dyDescent="0.25">
      <c r="A709" s="2"/>
      <c r="B709" s="2"/>
      <c r="C709" s="2"/>
      <c r="D709" s="2"/>
    </row>
    <row r="710" spans="1:4" x14ac:dyDescent="0.25">
      <c r="A710" s="2"/>
      <c r="B710" s="2"/>
      <c r="C710" s="2"/>
      <c r="D710" s="2"/>
    </row>
    <row r="711" spans="1:4" x14ac:dyDescent="0.25">
      <c r="A711" s="2"/>
      <c r="B711" s="2"/>
      <c r="C711" s="2"/>
      <c r="D711" s="2"/>
    </row>
    <row r="712" spans="1:4" x14ac:dyDescent="0.25">
      <c r="A712" s="2"/>
      <c r="B712" s="2"/>
      <c r="C712" s="2"/>
      <c r="D712" s="2"/>
    </row>
    <row r="713" spans="1:4" x14ac:dyDescent="0.25">
      <c r="A713" s="2"/>
      <c r="B713" s="2"/>
      <c r="C713" s="2"/>
      <c r="D713" s="2"/>
    </row>
    <row r="714" spans="1:4" x14ac:dyDescent="0.25">
      <c r="A714" s="2"/>
      <c r="B714" s="2"/>
      <c r="C714" s="2"/>
      <c r="D714" s="2"/>
    </row>
    <row r="715" spans="1:4" x14ac:dyDescent="0.25">
      <c r="A715" s="2"/>
      <c r="B715" s="2"/>
      <c r="C715" s="2"/>
      <c r="D715" s="2"/>
    </row>
    <row r="716" spans="1:4" x14ac:dyDescent="0.25">
      <c r="A716" s="2"/>
      <c r="B716" s="2"/>
      <c r="C716" s="2"/>
      <c r="D716" s="2"/>
    </row>
    <row r="717" spans="1:4" x14ac:dyDescent="0.25">
      <c r="A717" s="2"/>
      <c r="B717" s="2"/>
      <c r="C717" s="2"/>
      <c r="D717" s="2"/>
    </row>
    <row r="718" spans="1:4" x14ac:dyDescent="0.25">
      <c r="A718" s="2"/>
      <c r="B718" s="2"/>
      <c r="C718" s="2"/>
      <c r="D718" s="2"/>
    </row>
    <row r="719" spans="1:4" x14ac:dyDescent="0.25">
      <c r="A719" s="2"/>
      <c r="B719" s="2"/>
      <c r="C719" s="2"/>
      <c r="D719" s="2"/>
    </row>
    <row r="720" spans="1:4" x14ac:dyDescent="0.25">
      <c r="A720" s="2"/>
      <c r="B720" s="2"/>
      <c r="C720" s="2"/>
      <c r="D720" s="2"/>
    </row>
    <row r="721" spans="1:4" x14ac:dyDescent="0.25">
      <c r="A721" s="2"/>
      <c r="B721" s="2"/>
      <c r="C721" s="2"/>
      <c r="D721" s="2"/>
    </row>
    <row r="722" spans="1:4" x14ac:dyDescent="0.25">
      <c r="A722" s="2"/>
      <c r="B722" s="2"/>
      <c r="C722" s="2"/>
      <c r="D722" s="2"/>
    </row>
    <row r="723" spans="1:4" x14ac:dyDescent="0.25">
      <c r="A723" s="2"/>
      <c r="B723" s="2"/>
      <c r="C723" s="2"/>
      <c r="D723" s="2"/>
    </row>
    <row r="724" spans="1:4" x14ac:dyDescent="0.25">
      <c r="A724" s="2"/>
      <c r="B724" s="2"/>
      <c r="C724" s="2"/>
      <c r="D724" s="2"/>
    </row>
    <row r="725" spans="1:4" x14ac:dyDescent="0.25">
      <c r="A725" s="2"/>
      <c r="B725" s="2"/>
      <c r="C725" s="2"/>
      <c r="D725" s="2"/>
    </row>
    <row r="726" spans="1:4" x14ac:dyDescent="0.25">
      <c r="A726" s="2"/>
      <c r="B726" s="2"/>
      <c r="C726" s="2"/>
      <c r="D726" s="2"/>
    </row>
    <row r="727" spans="1:4" x14ac:dyDescent="0.25">
      <c r="A727" s="2"/>
      <c r="B727" s="2"/>
      <c r="C727" s="2"/>
      <c r="D727" s="2"/>
    </row>
    <row r="728" spans="1:4" x14ac:dyDescent="0.25">
      <c r="A728" s="2"/>
      <c r="B728" s="2"/>
      <c r="C728" s="2"/>
      <c r="D728" s="2"/>
    </row>
    <row r="729" spans="1:4" x14ac:dyDescent="0.25">
      <c r="A729" s="2"/>
      <c r="B729" s="2"/>
      <c r="C729" s="2"/>
      <c r="D729" s="2"/>
    </row>
    <row r="730" spans="1:4" x14ac:dyDescent="0.25">
      <c r="A730" s="2"/>
      <c r="B730" s="2"/>
      <c r="C730" s="2"/>
      <c r="D730" s="2"/>
    </row>
    <row r="731" spans="1:4" x14ac:dyDescent="0.25">
      <c r="A731" s="2"/>
      <c r="B731" s="2"/>
      <c r="C731" s="2"/>
      <c r="D731" s="2"/>
    </row>
    <row r="732" spans="1:4" x14ac:dyDescent="0.25">
      <c r="A732" s="2"/>
      <c r="B732" s="2"/>
      <c r="C732" s="2"/>
      <c r="D732" s="2"/>
    </row>
    <row r="733" spans="1:4" x14ac:dyDescent="0.25">
      <c r="A733" s="2"/>
      <c r="B733" s="2"/>
      <c r="C733" s="2"/>
      <c r="D733" s="2"/>
    </row>
    <row r="734" spans="1:4" x14ac:dyDescent="0.25">
      <c r="A734" s="2"/>
      <c r="B734" s="2"/>
      <c r="C734" s="2"/>
      <c r="D734" s="2"/>
    </row>
    <row r="735" spans="1:4" x14ac:dyDescent="0.25">
      <c r="A735" s="2"/>
      <c r="B735" s="2"/>
      <c r="C735" s="2"/>
      <c r="D735" s="2"/>
    </row>
    <row r="736" spans="1:4" x14ac:dyDescent="0.25">
      <c r="A736" s="2"/>
      <c r="B736" s="2"/>
      <c r="C736" s="2"/>
      <c r="D736" s="2"/>
    </row>
    <row r="737" spans="1:4" x14ac:dyDescent="0.25">
      <c r="A737" s="2"/>
      <c r="B737" s="2"/>
      <c r="C737" s="2"/>
      <c r="D737" s="2"/>
    </row>
    <row r="738" spans="1:4" x14ac:dyDescent="0.25">
      <c r="A738" s="2"/>
      <c r="B738" s="2"/>
      <c r="C738" s="2"/>
      <c r="D738" s="2"/>
    </row>
    <row r="739" spans="1:4" x14ac:dyDescent="0.25">
      <c r="A739" s="2"/>
      <c r="B739" s="2"/>
      <c r="C739" s="2"/>
      <c r="D739" s="2"/>
    </row>
    <row r="740" spans="1:4" x14ac:dyDescent="0.25">
      <c r="A740" s="2"/>
      <c r="B740" s="2"/>
      <c r="C740" s="2"/>
      <c r="D740" s="2"/>
    </row>
    <row r="741" spans="1:4" x14ac:dyDescent="0.25">
      <c r="A741" s="2"/>
      <c r="B741" s="2"/>
      <c r="C741" s="2"/>
      <c r="D741" s="2"/>
    </row>
    <row r="742" spans="1:4" x14ac:dyDescent="0.25">
      <c r="A742" s="2"/>
      <c r="B742" s="2"/>
      <c r="C742" s="2"/>
      <c r="D742" s="2"/>
    </row>
    <row r="743" spans="1:4" x14ac:dyDescent="0.25">
      <c r="A743" s="2"/>
      <c r="B743" s="2"/>
      <c r="C743" s="2"/>
      <c r="D743" s="2"/>
    </row>
    <row r="744" spans="1:4" x14ac:dyDescent="0.25">
      <c r="A744" s="2"/>
      <c r="B744" s="2"/>
      <c r="C744" s="2"/>
      <c r="D744" s="2"/>
    </row>
    <row r="745" spans="1:4" x14ac:dyDescent="0.25">
      <c r="A745" s="2"/>
      <c r="B745" s="2"/>
      <c r="C745" s="2"/>
      <c r="D745" s="2"/>
    </row>
    <row r="746" spans="1:4" x14ac:dyDescent="0.25">
      <c r="A746" s="2"/>
      <c r="B746" s="2"/>
      <c r="C746" s="2"/>
      <c r="D746" s="2"/>
    </row>
    <row r="747" spans="1:4" x14ac:dyDescent="0.25">
      <c r="A747" s="2"/>
      <c r="B747" s="2"/>
      <c r="C747" s="2"/>
      <c r="D747" s="2"/>
    </row>
    <row r="748" spans="1:4" x14ac:dyDescent="0.25">
      <c r="A748" s="2"/>
      <c r="B748" s="2"/>
      <c r="C748" s="2"/>
      <c r="D748" s="2"/>
    </row>
    <row r="749" spans="1:4" x14ac:dyDescent="0.25">
      <c r="A749" s="2"/>
      <c r="B749" s="2"/>
      <c r="C749" s="2"/>
      <c r="D749" s="2"/>
    </row>
    <row r="750" spans="1:4" x14ac:dyDescent="0.25">
      <c r="A750" s="2"/>
      <c r="B750" s="2"/>
      <c r="C750" s="2"/>
      <c r="D750" s="2"/>
    </row>
    <row r="751" spans="1:4" x14ac:dyDescent="0.25">
      <c r="A751" s="2"/>
      <c r="B751" s="2"/>
      <c r="C751" s="2"/>
      <c r="D751" s="2"/>
    </row>
    <row r="752" spans="1:4" x14ac:dyDescent="0.25">
      <c r="A752" s="2"/>
      <c r="B752" s="2"/>
      <c r="C752" s="2"/>
      <c r="D752" s="2"/>
    </row>
    <row r="753" spans="1:4" x14ac:dyDescent="0.25">
      <c r="A753" s="2"/>
      <c r="B753" s="2"/>
      <c r="C753" s="2"/>
      <c r="D753" s="2"/>
    </row>
    <row r="754" spans="1:4" x14ac:dyDescent="0.25">
      <c r="A754" s="2"/>
      <c r="B754" s="2"/>
      <c r="C754" s="2"/>
      <c r="D754" s="2"/>
    </row>
    <row r="755" spans="1:4" x14ac:dyDescent="0.25">
      <c r="A755" s="2"/>
      <c r="B755" s="2"/>
      <c r="C755" s="2"/>
      <c r="D755" s="2"/>
    </row>
    <row r="756" spans="1:4" x14ac:dyDescent="0.25">
      <c r="A756" s="2"/>
      <c r="B756" s="2"/>
      <c r="C756" s="2"/>
      <c r="D756" s="2"/>
    </row>
    <row r="757" spans="1:4" x14ac:dyDescent="0.25">
      <c r="A757" s="2"/>
      <c r="B757" s="2"/>
      <c r="C757" s="2"/>
      <c r="D757" s="2"/>
    </row>
    <row r="758" spans="1:4" x14ac:dyDescent="0.25">
      <c r="A758" s="2"/>
      <c r="B758" s="2"/>
      <c r="C758" s="2"/>
      <c r="D758" s="2"/>
    </row>
    <row r="759" spans="1:4" x14ac:dyDescent="0.25">
      <c r="A759" s="2"/>
      <c r="B759" s="2"/>
      <c r="C759" s="2"/>
      <c r="D759" s="2"/>
    </row>
    <row r="760" spans="1:4" x14ac:dyDescent="0.25">
      <c r="A760" s="2"/>
      <c r="B760" s="2"/>
      <c r="C760" s="2"/>
      <c r="D760" s="2"/>
    </row>
    <row r="761" spans="1:4" x14ac:dyDescent="0.25">
      <c r="A761" s="2"/>
      <c r="B761" s="2"/>
      <c r="C761" s="2"/>
      <c r="D761" s="2"/>
    </row>
    <row r="762" spans="1:4" x14ac:dyDescent="0.25">
      <c r="A762" s="2"/>
      <c r="B762" s="2"/>
      <c r="C762" s="2"/>
      <c r="D762" s="2"/>
    </row>
    <row r="763" spans="1:4" x14ac:dyDescent="0.25">
      <c r="A763" s="2"/>
      <c r="B763" s="2"/>
      <c r="C763" s="2"/>
      <c r="D763" s="2"/>
    </row>
    <row r="764" spans="1:4" x14ac:dyDescent="0.25">
      <c r="A764" s="2"/>
      <c r="B764" s="2"/>
      <c r="C764" s="2"/>
      <c r="D764" s="2"/>
    </row>
    <row r="765" spans="1:4" x14ac:dyDescent="0.25">
      <c r="A765" s="2"/>
      <c r="B765" s="2"/>
      <c r="C765" s="2"/>
      <c r="D765" s="2"/>
    </row>
    <row r="766" spans="1:4" x14ac:dyDescent="0.25">
      <c r="A766" s="2"/>
      <c r="B766" s="2"/>
      <c r="C766" s="2"/>
      <c r="D766" s="2"/>
    </row>
    <row r="767" spans="1:4" x14ac:dyDescent="0.25">
      <c r="A767" s="2"/>
      <c r="B767" s="2"/>
      <c r="C767" s="2"/>
      <c r="D767" s="2"/>
    </row>
    <row r="768" spans="1:4" x14ac:dyDescent="0.25">
      <c r="A768" s="2"/>
      <c r="B768" s="2"/>
      <c r="C768" s="2"/>
      <c r="D768" s="2"/>
    </row>
    <row r="769" spans="1:4" x14ac:dyDescent="0.25">
      <c r="A769" s="2"/>
      <c r="B769" s="2"/>
      <c r="C769" s="2"/>
      <c r="D769" s="2"/>
    </row>
    <row r="770" spans="1:4" x14ac:dyDescent="0.25">
      <c r="A770" s="2"/>
      <c r="B770" s="2"/>
      <c r="C770" s="2"/>
      <c r="D770" s="2"/>
    </row>
    <row r="771" spans="1:4" x14ac:dyDescent="0.25">
      <c r="A771" s="2"/>
      <c r="B771" s="2"/>
      <c r="C771" s="2"/>
      <c r="D771" s="2"/>
    </row>
    <row r="772" spans="1:4" x14ac:dyDescent="0.25">
      <c r="A772" s="2"/>
      <c r="B772" s="2"/>
      <c r="C772" s="2"/>
      <c r="D772" s="2"/>
    </row>
    <row r="773" spans="1:4" x14ac:dyDescent="0.25">
      <c r="A773" s="2"/>
      <c r="B773" s="2"/>
      <c r="C773" s="2"/>
      <c r="D773" s="2"/>
    </row>
    <row r="774" spans="1:4" x14ac:dyDescent="0.25">
      <c r="A774" s="2"/>
      <c r="B774" s="2"/>
      <c r="C774" s="2"/>
      <c r="D774" s="2"/>
    </row>
    <row r="775" spans="1:4" x14ac:dyDescent="0.25">
      <c r="A775" s="2"/>
      <c r="B775" s="2"/>
      <c r="C775" s="2"/>
      <c r="D775" s="2"/>
    </row>
    <row r="776" spans="1:4" x14ac:dyDescent="0.25">
      <c r="A776" s="2"/>
      <c r="B776" s="2"/>
      <c r="C776" s="2"/>
      <c r="D776" s="2"/>
    </row>
    <row r="777" spans="1:4" x14ac:dyDescent="0.25">
      <c r="A777" s="2"/>
      <c r="B777" s="2"/>
      <c r="C777" s="2"/>
      <c r="D777" s="2"/>
    </row>
    <row r="778" spans="1:4" x14ac:dyDescent="0.25">
      <c r="A778" s="2"/>
      <c r="B778" s="2"/>
      <c r="C778" s="2"/>
      <c r="D778" s="2"/>
    </row>
    <row r="779" spans="1:4" x14ac:dyDescent="0.25">
      <c r="A779" s="2"/>
      <c r="B779" s="2"/>
      <c r="C779" s="2"/>
      <c r="D779" s="2"/>
    </row>
    <row r="780" spans="1:4" x14ac:dyDescent="0.25">
      <c r="A780" s="2"/>
      <c r="B780" s="2"/>
      <c r="C780" s="2"/>
      <c r="D780" s="2"/>
    </row>
    <row r="781" spans="1:4" x14ac:dyDescent="0.25">
      <c r="A781" s="2"/>
      <c r="B781" s="2"/>
      <c r="C781" s="2"/>
      <c r="D781" s="2"/>
    </row>
    <row r="782" spans="1:4" x14ac:dyDescent="0.25">
      <c r="A782" s="2"/>
      <c r="B782" s="2"/>
      <c r="C782" s="2"/>
      <c r="D782" s="2"/>
    </row>
    <row r="783" spans="1:4" x14ac:dyDescent="0.25">
      <c r="A783" s="2"/>
      <c r="B783" s="2"/>
      <c r="C783" s="2"/>
      <c r="D783" s="2"/>
    </row>
    <row r="784" spans="1:4" x14ac:dyDescent="0.25">
      <c r="A784" s="2"/>
      <c r="B784" s="2"/>
      <c r="C784" s="2"/>
      <c r="D784" s="2"/>
    </row>
    <row r="785" spans="1:4" x14ac:dyDescent="0.25">
      <c r="A785" s="2"/>
      <c r="B785" s="2"/>
      <c r="C785" s="2"/>
      <c r="D785" s="2"/>
    </row>
    <row r="786" spans="1:4" x14ac:dyDescent="0.25">
      <c r="A786" s="2"/>
      <c r="B786" s="2"/>
      <c r="C786" s="2"/>
      <c r="D786" s="2"/>
    </row>
    <row r="787" spans="1:4" x14ac:dyDescent="0.25">
      <c r="A787" s="2"/>
      <c r="B787" s="2"/>
      <c r="C787" s="2"/>
      <c r="D787" s="2"/>
    </row>
    <row r="788" spans="1:4" x14ac:dyDescent="0.25">
      <c r="A788" s="2"/>
      <c r="B788" s="2"/>
      <c r="C788" s="2"/>
      <c r="D788" s="2"/>
    </row>
    <row r="789" spans="1:4" x14ac:dyDescent="0.25">
      <c r="A789" s="2"/>
      <c r="B789" s="2"/>
      <c r="C789" s="2"/>
      <c r="D789" s="2"/>
    </row>
    <row r="790" spans="1:4" x14ac:dyDescent="0.25">
      <c r="A790" s="2"/>
      <c r="B790" s="2"/>
      <c r="C790" s="2"/>
      <c r="D790" s="2"/>
    </row>
    <row r="791" spans="1:4" x14ac:dyDescent="0.25">
      <c r="A791" s="2"/>
      <c r="B791" s="2"/>
      <c r="C791" s="2"/>
      <c r="D791" s="2"/>
    </row>
    <row r="792" spans="1:4" x14ac:dyDescent="0.25">
      <c r="A792" s="2"/>
      <c r="B792" s="2"/>
      <c r="C792" s="2"/>
      <c r="D792" s="2"/>
    </row>
    <row r="793" spans="1:4" x14ac:dyDescent="0.25">
      <c r="A793" s="2"/>
      <c r="B793" s="2"/>
      <c r="C793" s="2"/>
      <c r="D793" s="2"/>
    </row>
    <row r="794" spans="1:4" x14ac:dyDescent="0.25">
      <c r="A794" s="2"/>
      <c r="B794" s="2"/>
      <c r="C794" s="2"/>
      <c r="D794" s="2"/>
    </row>
    <row r="795" spans="1:4" x14ac:dyDescent="0.25">
      <c r="A795" s="2"/>
      <c r="B795" s="2"/>
      <c r="C795" s="2"/>
      <c r="D795" s="2"/>
    </row>
    <row r="796" spans="1:4" x14ac:dyDescent="0.25">
      <c r="A796" s="2"/>
      <c r="B796" s="2"/>
      <c r="C796" s="2"/>
      <c r="D796" s="2"/>
    </row>
    <row r="797" spans="1:4" x14ac:dyDescent="0.25">
      <c r="A797" s="2"/>
      <c r="B797" s="2"/>
      <c r="C797" s="2"/>
      <c r="D797" s="2"/>
    </row>
    <row r="798" spans="1:4" x14ac:dyDescent="0.25">
      <c r="A798" s="2"/>
      <c r="B798" s="2"/>
      <c r="C798" s="2"/>
      <c r="D798" s="2"/>
    </row>
    <row r="799" spans="1:4" x14ac:dyDescent="0.25">
      <c r="A799" s="2"/>
      <c r="B799" s="2"/>
      <c r="C799" s="2"/>
      <c r="D799" s="2"/>
    </row>
    <row r="800" spans="1:4" x14ac:dyDescent="0.25">
      <c r="A800" s="2"/>
      <c r="B800" s="2"/>
      <c r="C800" s="2"/>
      <c r="D800" s="2"/>
    </row>
    <row r="801" spans="1:4" x14ac:dyDescent="0.25">
      <c r="A801" s="2"/>
      <c r="B801" s="2"/>
      <c r="C801" s="2"/>
      <c r="D801" s="2"/>
    </row>
    <row r="802" spans="1:4" x14ac:dyDescent="0.25">
      <c r="A802" s="2"/>
      <c r="B802" s="2"/>
      <c r="C802" s="2"/>
      <c r="D802" s="2"/>
    </row>
    <row r="803" spans="1:4" x14ac:dyDescent="0.25">
      <c r="A803" s="2"/>
      <c r="B803" s="2"/>
      <c r="C803" s="2"/>
      <c r="D803" s="2"/>
    </row>
    <row r="804" spans="1:4" x14ac:dyDescent="0.25">
      <c r="A804" s="2"/>
      <c r="B804" s="2"/>
      <c r="C804" s="2"/>
      <c r="D804" s="2"/>
    </row>
    <row r="805" spans="1:4" x14ac:dyDescent="0.25">
      <c r="A805" s="2"/>
      <c r="B805" s="2"/>
      <c r="C805" s="2"/>
      <c r="D805" s="2"/>
    </row>
    <row r="806" spans="1:4" x14ac:dyDescent="0.25">
      <c r="A806" s="2"/>
      <c r="B806" s="2"/>
      <c r="C806" s="2"/>
      <c r="D806" s="2"/>
    </row>
    <row r="807" spans="1:4" x14ac:dyDescent="0.25">
      <c r="A807" s="2"/>
      <c r="B807" s="2"/>
      <c r="C807" s="2"/>
      <c r="D807" s="2"/>
    </row>
    <row r="808" spans="1:4" x14ac:dyDescent="0.25">
      <c r="A808" s="2"/>
      <c r="B808" s="2"/>
      <c r="C808" s="2"/>
      <c r="D808" s="2"/>
    </row>
    <row r="809" spans="1:4" x14ac:dyDescent="0.25">
      <c r="A809" s="2"/>
      <c r="B809" s="2"/>
      <c r="C809" s="2"/>
      <c r="D809" s="2"/>
    </row>
    <row r="810" spans="1:4" x14ac:dyDescent="0.25">
      <c r="A810" s="2"/>
      <c r="B810" s="2"/>
      <c r="C810" s="2"/>
      <c r="D810" s="2"/>
    </row>
    <row r="811" spans="1:4" x14ac:dyDescent="0.25">
      <c r="A811" s="2"/>
      <c r="B811" s="2"/>
      <c r="C811" s="2"/>
      <c r="D811" s="2"/>
    </row>
    <row r="812" spans="1:4" x14ac:dyDescent="0.25">
      <c r="A812" s="2"/>
      <c r="B812" s="2"/>
      <c r="C812" s="2"/>
      <c r="D812" s="2"/>
    </row>
    <row r="813" spans="1:4" x14ac:dyDescent="0.25">
      <c r="A813" s="2"/>
      <c r="B813" s="2"/>
      <c r="C813" s="2"/>
      <c r="D813" s="2"/>
    </row>
    <row r="814" spans="1:4" x14ac:dyDescent="0.25">
      <c r="A814" s="2"/>
      <c r="B814" s="2"/>
      <c r="C814" s="2"/>
      <c r="D814" s="2"/>
    </row>
    <row r="815" spans="1:4" x14ac:dyDescent="0.25">
      <c r="A815" s="2"/>
      <c r="B815" s="2"/>
      <c r="C815" s="2"/>
      <c r="D815" s="2"/>
    </row>
    <row r="816" spans="1:4" x14ac:dyDescent="0.25">
      <c r="A816" s="2"/>
      <c r="B816" s="2"/>
      <c r="C816" s="2"/>
      <c r="D816" s="2"/>
    </row>
    <row r="817" spans="1:4" x14ac:dyDescent="0.25">
      <c r="A817" s="2"/>
      <c r="B817" s="2"/>
      <c r="C817" s="2"/>
      <c r="D817" s="2"/>
    </row>
    <row r="818" spans="1:4" x14ac:dyDescent="0.25">
      <c r="A818" s="2"/>
      <c r="B818" s="2"/>
      <c r="C818" s="2"/>
      <c r="D818" s="2"/>
    </row>
    <row r="819" spans="1:4" x14ac:dyDescent="0.25">
      <c r="A819" s="2"/>
      <c r="B819" s="2"/>
      <c r="C819" s="2"/>
      <c r="D819" s="2"/>
    </row>
    <row r="820" spans="1:4" x14ac:dyDescent="0.25">
      <c r="A820" s="2"/>
      <c r="B820" s="2"/>
      <c r="C820" s="2"/>
      <c r="D820" s="2"/>
    </row>
    <row r="821" spans="1:4" x14ac:dyDescent="0.25">
      <c r="A821" s="2"/>
      <c r="B821" s="2"/>
      <c r="C821" s="2"/>
      <c r="D821" s="2"/>
    </row>
    <row r="822" spans="1:4" x14ac:dyDescent="0.25">
      <c r="A822" s="2"/>
      <c r="B822" s="2"/>
      <c r="C822" s="2"/>
      <c r="D822" s="2"/>
    </row>
    <row r="823" spans="1:4" x14ac:dyDescent="0.25">
      <c r="A823" s="2"/>
      <c r="B823" s="2"/>
      <c r="C823" s="2"/>
      <c r="D823" s="2"/>
    </row>
    <row r="824" spans="1:4" x14ac:dyDescent="0.25">
      <c r="A824" s="2"/>
      <c r="B824" s="2"/>
      <c r="C824" s="2"/>
      <c r="D824" s="2"/>
    </row>
    <row r="825" spans="1:4" x14ac:dyDescent="0.25">
      <c r="A825" s="2"/>
      <c r="B825" s="2"/>
      <c r="C825" s="2"/>
      <c r="D825" s="2"/>
    </row>
    <row r="826" spans="1:4" x14ac:dyDescent="0.25">
      <c r="A826" s="2"/>
      <c r="B826" s="2"/>
      <c r="C826" s="2"/>
      <c r="D826" s="2"/>
    </row>
    <row r="827" spans="1:4" x14ac:dyDescent="0.25">
      <c r="A827" s="2"/>
      <c r="B827" s="2"/>
      <c r="C827" s="2"/>
      <c r="D827" s="2"/>
    </row>
    <row r="828" spans="1:4" x14ac:dyDescent="0.25">
      <c r="A828" s="2"/>
      <c r="B828" s="2"/>
      <c r="C828" s="2"/>
      <c r="D828" s="2"/>
    </row>
    <row r="829" spans="1:4" x14ac:dyDescent="0.25">
      <c r="A829" s="2"/>
      <c r="B829" s="2"/>
      <c r="C829" s="2"/>
      <c r="D829" s="2"/>
    </row>
    <row r="830" spans="1:4" x14ac:dyDescent="0.25">
      <c r="A830" s="2"/>
      <c r="B830" s="2"/>
      <c r="C830" s="2"/>
      <c r="D830" s="2"/>
    </row>
    <row r="831" spans="1:4" x14ac:dyDescent="0.25">
      <c r="A831" s="2"/>
      <c r="B831" s="2"/>
      <c r="C831" s="2"/>
      <c r="D831" s="2"/>
    </row>
    <row r="832" spans="1:4" x14ac:dyDescent="0.25">
      <c r="A832" s="2"/>
      <c r="B832" s="2"/>
      <c r="C832" s="2"/>
      <c r="D832" s="2"/>
    </row>
    <row r="833" spans="1:4" x14ac:dyDescent="0.25">
      <c r="A833" s="2"/>
      <c r="B833" s="2"/>
      <c r="C833" s="2"/>
      <c r="D833" s="2"/>
    </row>
    <row r="834" spans="1:4" x14ac:dyDescent="0.25">
      <c r="A834" s="2"/>
      <c r="B834" s="2"/>
      <c r="C834" s="2"/>
      <c r="D834" s="2"/>
    </row>
    <row r="835" spans="1:4" x14ac:dyDescent="0.25">
      <c r="A835" s="2"/>
      <c r="B835" s="2"/>
      <c r="C835" s="2"/>
      <c r="D835" s="2"/>
    </row>
    <row r="836" spans="1:4" x14ac:dyDescent="0.25">
      <c r="A836" s="2"/>
      <c r="B836" s="2"/>
      <c r="C836" s="2"/>
      <c r="D836" s="2"/>
    </row>
    <row r="837" spans="1:4" x14ac:dyDescent="0.25">
      <c r="A837" s="2"/>
      <c r="B837" s="2"/>
      <c r="C837" s="2"/>
      <c r="D837" s="2"/>
    </row>
    <row r="838" spans="1:4" x14ac:dyDescent="0.25">
      <c r="A838" s="2"/>
      <c r="B838" s="2"/>
      <c r="C838" s="2"/>
      <c r="D838" s="2"/>
    </row>
    <row r="839" spans="1:4" x14ac:dyDescent="0.25">
      <c r="A839" s="2"/>
      <c r="B839" s="2"/>
      <c r="C839" s="2"/>
      <c r="D839" s="2"/>
    </row>
    <row r="840" spans="1:4" x14ac:dyDescent="0.25">
      <c r="A840" s="2"/>
      <c r="B840" s="2"/>
      <c r="C840" s="2"/>
      <c r="D840" s="2"/>
    </row>
    <row r="841" spans="1:4" x14ac:dyDescent="0.25">
      <c r="A841" s="2"/>
      <c r="B841" s="2"/>
      <c r="C841" s="2"/>
      <c r="D841" s="2"/>
    </row>
    <row r="842" spans="1:4" x14ac:dyDescent="0.25">
      <c r="A842" s="2"/>
      <c r="B842" s="2"/>
      <c r="C842" s="2"/>
      <c r="D842" s="2"/>
    </row>
    <row r="843" spans="1:4" x14ac:dyDescent="0.25">
      <c r="A843" s="2"/>
      <c r="B843" s="2"/>
      <c r="C843" s="2"/>
      <c r="D843" s="2"/>
    </row>
    <row r="844" spans="1:4" x14ac:dyDescent="0.25">
      <c r="A844" s="2"/>
      <c r="B844" s="2"/>
      <c r="C844" s="2"/>
      <c r="D844" s="2"/>
    </row>
    <row r="845" spans="1:4" x14ac:dyDescent="0.25">
      <c r="A845" s="2"/>
      <c r="B845" s="2"/>
      <c r="C845" s="2"/>
      <c r="D845" s="2"/>
    </row>
    <row r="846" spans="1:4" x14ac:dyDescent="0.25">
      <c r="A846" s="2"/>
      <c r="B846" s="2"/>
      <c r="C846" s="2"/>
      <c r="D846" s="2"/>
    </row>
    <row r="847" spans="1:4" x14ac:dyDescent="0.25">
      <c r="A847" s="2"/>
      <c r="B847" s="2"/>
      <c r="C847" s="2"/>
      <c r="D847" s="2"/>
    </row>
    <row r="848" spans="1:4" x14ac:dyDescent="0.25">
      <c r="A848" s="2"/>
      <c r="B848" s="2"/>
      <c r="C848" s="2"/>
      <c r="D848" s="2"/>
    </row>
    <row r="849" spans="1:4" x14ac:dyDescent="0.25">
      <c r="A849" s="2"/>
      <c r="B849" s="2"/>
      <c r="C849" s="2"/>
      <c r="D849" s="2"/>
    </row>
    <row r="850" spans="1:4" x14ac:dyDescent="0.25">
      <c r="A850" s="2"/>
      <c r="B850" s="2"/>
      <c r="C850" s="2"/>
      <c r="D850" s="2"/>
    </row>
    <row r="851" spans="1:4" x14ac:dyDescent="0.25">
      <c r="A851" s="2"/>
      <c r="B851" s="2"/>
      <c r="C851" s="2"/>
      <c r="D851" s="2"/>
    </row>
    <row r="852" spans="1:4" x14ac:dyDescent="0.25">
      <c r="A852" s="2"/>
      <c r="B852" s="2"/>
      <c r="C852" s="2"/>
      <c r="D852" s="2"/>
    </row>
    <row r="853" spans="1:4" x14ac:dyDescent="0.25">
      <c r="A853" s="2"/>
      <c r="B853" s="2"/>
      <c r="C853" s="2"/>
      <c r="D853" s="2"/>
    </row>
    <row r="854" spans="1:4" x14ac:dyDescent="0.25">
      <c r="A854" s="2"/>
      <c r="B854" s="2"/>
      <c r="C854" s="2"/>
      <c r="D854" s="2"/>
    </row>
    <row r="855" spans="1:4" x14ac:dyDescent="0.25">
      <c r="A855" s="2"/>
      <c r="B855" s="2"/>
      <c r="C855" s="2"/>
      <c r="D855" s="2"/>
    </row>
    <row r="856" spans="1:4" x14ac:dyDescent="0.25">
      <c r="A856" s="2"/>
      <c r="B856" s="2"/>
      <c r="C856" s="2"/>
      <c r="D856" s="2"/>
    </row>
    <row r="857" spans="1:4" x14ac:dyDescent="0.25">
      <c r="A857" s="2"/>
      <c r="B857" s="2"/>
      <c r="C857" s="2"/>
      <c r="D857" s="2"/>
    </row>
    <row r="858" spans="1:4" x14ac:dyDescent="0.25">
      <c r="A858" s="2"/>
      <c r="B858" s="2"/>
      <c r="C858" s="2"/>
      <c r="D858" s="2"/>
    </row>
    <row r="859" spans="1:4" x14ac:dyDescent="0.25">
      <c r="A859" s="2"/>
      <c r="B859" s="2"/>
      <c r="C859" s="2"/>
      <c r="D859" s="2"/>
    </row>
    <row r="860" spans="1:4" x14ac:dyDescent="0.25">
      <c r="A860" s="2"/>
      <c r="B860" s="2"/>
      <c r="C860" s="2"/>
      <c r="D860" s="2"/>
    </row>
    <row r="861" spans="1:4" x14ac:dyDescent="0.25">
      <c r="A861" s="2"/>
      <c r="B861" s="2"/>
      <c r="C861" s="2"/>
      <c r="D861" s="2"/>
    </row>
    <row r="862" spans="1:4" x14ac:dyDescent="0.25">
      <c r="A862" s="2"/>
      <c r="B862" s="2"/>
      <c r="C862" s="2"/>
      <c r="D862" s="2"/>
    </row>
    <row r="863" spans="1:4" x14ac:dyDescent="0.25">
      <c r="A863" s="2"/>
      <c r="B863" s="2"/>
      <c r="C863" s="2"/>
      <c r="D863" s="2"/>
    </row>
    <row r="864" spans="1:4" x14ac:dyDescent="0.25">
      <c r="A864" s="2"/>
      <c r="B864" s="2"/>
      <c r="C864" s="2"/>
      <c r="D864" s="2"/>
    </row>
    <row r="865" spans="1:4" x14ac:dyDescent="0.25">
      <c r="A865" s="2"/>
      <c r="B865" s="2"/>
      <c r="C865" s="2"/>
      <c r="D865" s="2"/>
    </row>
    <row r="866" spans="1:4" x14ac:dyDescent="0.25">
      <c r="A866" s="2"/>
      <c r="B866" s="2"/>
      <c r="C866" s="2"/>
      <c r="D866" s="2"/>
    </row>
    <row r="867" spans="1:4" x14ac:dyDescent="0.25">
      <c r="A867" s="2"/>
      <c r="B867" s="2"/>
      <c r="C867" s="2"/>
      <c r="D867" s="2"/>
    </row>
    <row r="868" spans="1:4" x14ac:dyDescent="0.25">
      <c r="A868" s="2"/>
      <c r="B868" s="2"/>
      <c r="C868" s="2"/>
      <c r="D868" s="2"/>
    </row>
    <row r="869" spans="1:4" x14ac:dyDescent="0.25">
      <c r="A869" s="2"/>
      <c r="B869" s="2"/>
      <c r="C869" s="2"/>
      <c r="D869" s="2"/>
    </row>
    <row r="870" spans="1:4" x14ac:dyDescent="0.25">
      <c r="A870" s="2"/>
      <c r="B870" s="2"/>
      <c r="C870" s="2"/>
      <c r="D870" s="2"/>
    </row>
    <row r="871" spans="1:4" x14ac:dyDescent="0.25">
      <c r="A871" s="2"/>
      <c r="B871" s="2"/>
      <c r="C871" s="2"/>
      <c r="D871" s="2"/>
    </row>
    <row r="872" spans="1:4" x14ac:dyDescent="0.25">
      <c r="A872" s="2"/>
      <c r="B872" s="2"/>
      <c r="C872" s="2"/>
      <c r="D872" s="2"/>
    </row>
    <row r="873" spans="1:4" x14ac:dyDescent="0.25">
      <c r="A873" s="2"/>
      <c r="B873" s="2"/>
      <c r="C873" s="2"/>
      <c r="D873" s="2"/>
    </row>
    <row r="874" spans="1:4" x14ac:dyDescent="0.25">
      <c r="A874" s="2"/>
      <c r="B874" s="2"/>
      <c r="C874" s="2"/>
      <c r="D874" s="2"/>
    </row>
    <row r="875" spans="1:4" x14ac:dyDescent="0.25">
      <c r="A875" s="2"/>
      <c r="B875" s="2"/>
      <c r="C875" s="2"/>
      <c r="D875" s="2"/>
    </row>
    <row r="876" spans="1:4" x14ac:dyDescent="0.25">
      <c r="A876" s="2"/>
      <c r="B876" s="2"/>
      <c r="C876" s="2"/>
      <c r="D876" s="2"/>
    </row>
    <row r="877" spans="1:4" x14ac:dyDescent="0.25">
      <c r="A877" s="2"/>
      <c r="B877" s="2"/>
      <c r="C877" s="2"/>
      <c r="D877" s="2"/>
    </row>
    <row r="878" spans="1:4" x14ac:dyDescent="0.25">
      <c r="A878" s="2"/>
      <c r="B878" s="2"/>
      <c r="C878" s="2"/>
      <c r="D878" s="2"/>
    </row>
    <row r="879" spans="1:4" x14ac:dyDescent="0.25">
      <c r="A879" s="2"/>
      <c r="B879" s="2"/>
      <c r="C879" s="2"/>
      <c r="D879" s="2"/>
    </row>
    <row r="880" spans="1:4" x14ac:dyDescent="0.25">
      <c r="A880" s="2"/>
      <c r="B880" s="2"/>
      <c r="C880" s="2"/>
      <c r="D880" s="2"/>
    </row>
    <row r="881" spans="1:4" x14ac:dyDescent="0.25">
      <c r="A881" s="2"/>
      <c r="B881" s="2"/>
      <c r="C881" s="2"/>
      <c r="D881" s="2"/>
    </row>
    <row r="882" spans="1:4" x14ac:dyDescent="0.25">
      <c r="A882" s="2"/>
      <c r="B882" s="2"/>
      <c r="C882" s="2"/>
      <c r="D882" s="2"/>
    </row>
    <row r="883" spans="1:4" x14ac:dyDescent="0.25">
      <c r="A883" s="2"/>
      <c r="B883" s="2"/>
      <c r="C883" s="2"/>
      <c r="D883" s="2"/>
    </row>
    <row r="884" spans="1:4" x14ac:dyDescent="0.25">
      <c r="A884" s="2"/>
      <c r="B884" s="2"/>
      <c r="C884" s="2"/>
      <c r="D884" s="2"/>
    </row>
    <row r="885" spans="1:4" x14ac:dyDescent="0.25">
      <c r="A885" s="2"/>
      <c r="B885" s="2"/>
      <c r="C885" s="2"/>
      <c r="D885" s="2"/>
    </row>
    <row r="886" spans="1:4" x14ac:dyDescent="0.25">
      <c r="A886" s="2"/>
      <c r="B886" s="2"/>
      <c r="C886" s="2"/>
      <c r="D886" s="2"/>
    </row>
    <row r="887" spans="1:4" x14ac:dyDescent="0.25">
      <c r="A887" s="2"/>
      <c r="B887" s="2"/>
      <c r="C887" s="2"/>
      <c r="D887" s="2"/>
    </row>
    <row r="888" spans="1:4" x14ac:dyDescent="0.25">
      <c r="A888" s="2"/>
      <c r="B888" s="2"/>
      <c r="C888" s="2"/>
      <c r="D888" s="2"/>
    </row>
    <row r="889" spans="1:4" x14ac:dyDescent="0.25">
      <c r="A889" s="2"/>
      <c r="B889" s="2"/>
      <c r="C889" s="2"/>
      <c r="D889" s="2"/>
    </row>
    <row r="890" spans="1:4" x14ac:dyDescent="0.25">
      <c r="A890" s="2"/>
      <c r="B890" s="2"/>
      <c r="C890" s="2"/>
      <c r="D890" s="2"/>
    </row>
    <row r="891" spans="1:4" x14ac:dyDescent="0.25">
      <c r="A891" s="2"/>
      <c r="B891" s="2"/>
      <c r="C891" s="2"/>
      <c r="D891" s="2"/>
    </row>
    <row r="892" spans="1:4" x14ac:dyDescent="0.25">
      <c r="A892" s="2"/>
      <c r="B892" s="2"/>
      <c r="C892" s="2"/>
      <c r="D892" s="2"/>
    </row>
    <row r="893" spans="1:4" x14ac:dyDescent="0.25">
      <c r="A893" s="2"/>
      <c r="B893" s="2"/>
      <c r="C893" s="2"/>
      <c r="D893" s="2"/>
    </row>
    <row r="894" spans="1:4" x14ac:dyDescent="0.25">
      <c r="A894" s="2"/>
      <c r="B894" s="2"/>
      <c r="C894" s="2"/>
      <c r="D894" s="2"/>
    </row>
    <row r="895" spans="1:4" x14ac:dyDescent="0.25">
      <c r="A895" s="2"/>
      <c r="B895" s="2"/>
      <c r="C895" s="2"/>
      <c r="D895" s="2"/>
    </row>
    <row r="896" spans="1:4" x14ac:dyDescent="0.25">
      <c r="A896" s="2"/>
      <c r="B896" s="2"/>
      <c r="C896" s="2"/>
      <c r="D896" s="2"/>
    </row>
    <row r="897" spans="1:4" x14ac:dyDescent="0.25">
      <c r="A897" s="2"/>
      <c r="B897" s="2"/>
      <c r="C897" s="2"/>
      <c r="D897" s="2"/>
    </row>
    <row r="898" spans="1:4" x14ac:dyDescent="0.25">
      <c r="A898" s="2"/>
      <c r="B898" s="2"/>
      <c r="C898" s="2"/>
      <c r="D898" s="2"/>
    </row>
    <row r="899" spans="1:4" x14ac:dyDescent="0.25">
      <c r="A899" s="2"/>
      <c r="B899" s="2"/>
      <c r="C899" s="2"/>
      <c r="D899" s="2"/>
    </row>
    <row r="900" spans="1:4" x14ac:dyDescent="0.25">
      <c r="A900" s="2"/>
      <c r="B900" s="2"/>
      <c r="C900" s="2"/>
      <c r="D900" s="2"/>
    </row>
    <row r="901" spans="1:4" x14ac:dyDescent="0.25">
      <c r="A901" s="2"/>
      <c r="B901" s="2"/>
      <c r="C901" s="2"/>
      <c r="D901" s="2"/>
    </row>
    <row r="902" spans="1:4" x14ac:dyDescent="0.25">
      <c r="A902" s="2"/>
      <c r="B902" s="2"/>
      <c r="C902" s="2"/>
      <c r="D902" s="2"/>
    </row>
    <row r="903" spans="1:4" x14ac:dyDescent="0.25">
      <c r="A903" s="2"/>
      <c r="B903" s="2"/>
      <c r="C903" s="2"/>
      <c r="D903" s="2"/>
    </row>
    <row r="904" spans="1:4" x14ac:dyDescent="0.25">
      <c r="A904" s="2"/>
      <c r="B904" s="2"/>
      <c r="C904" s="2"/>
      <c r="D904" s="2"/>
    </row>
    <row r="905" spans="1:4" x14ac:dyDescent="0.25">
      <c r="A905" s="2"/>
      <c r="B905" s="2"/>
      <c r="C905" s="2"/>
      <c r="D905" s="2"/>
    </row>
    <row r="906" spans="1:4" x14ac:dyDescent="0.25">
      <c r="A906" s="2"/>
      <c r="B906" s="2"/>
      <c r="C906" s="2"/>
      <c r="D906" s="2"/>
    </row>
    <row r="907" spans="1:4" x14ac:dyDescent="0.25">
      <c r="A907" s="2"/>
      <c r="B907" s="2"/>
      <c r="C907" s="2"/>
      <c r="D907" s="2"/>
    </row>
    <row r="908" spans="1:4" x14ac:dyDescent="0.25">
      <c r="A908" s="2"/>
      <c r="B908" s="2"/>
      <c r="C908" s="2"/>
      <c r="D908" s="2"/>
    </row>
    <row r="909" spans="1:4" x14ac:dyDescent="0.25">
      <c r="A909" s="2"/>
      <c r="B909" s="2"/>
      <c r="C909" s="2"/>
      <c r="D909" s="2"/>
    </row>
    <row r="910" spans="1:4" x14ac:dyDescent="0.25">
      <c r="A910" s="2"/>
      <c r="B910" s="2"/>
      <c r="C910" s="2"/>
      <c r="D910" s="2"/>
    </row>
    <row r="911" spans="1:4" x14ac:dyDescent="0.25">
      <c r="A911" s="2"/>
      <c r="B911" s="2"/>
      <c r="C911" s="2"/>
      <c r="D911" s="2"/>
    </row>
    <row r="912" spans="1:4" x14ac:dyDescent="0.25">
      <c r="A912" s="2"/>
      <c r="B912" s="2"/>
      <c r="C912" s="2"/>
      <c r="D912" s="2"/>
    </row>
    <row r="913" spans="1:4" x14ac:dyDescent="0.25">
      <c r="A913" s="2"/>
      <c r="B913" s="2"/>
      <c r="C913" s="2"/>
      <c r="D913" s="2"/>
    </row>
    <row r="914" spans="1:4" x14ac:dyDescent="0.25">
      <c r="A914" s="2"/>
      <c r="B914" s="2"/>
      <c r="C914" s="2"/>
      <c r="D914" s="2"/>
    </row>
    <row r="915" spans="1:4" x14ac:dyDescent="0.25">
      <c r="A915" s="2"/>
      <c r="B915" s="2"/>
      <c r="C915" s="2"/>
      <c r="D915" s="2"/>
    </row>
    <row r="916" spans="1:4" x14ac:dyDescent="0.25">
      <c r="A916" s="2"/>
      <c r="B916" s="2"/>
      <c r="C916" s="2"/>
      <c r="D916" s="2"/>
    </row>
    <row r="917" spans="1:4" x14ac:dyDescent="0.25">
      <c r="A917" s="2"/>
      <c r="B917" s="2"/>
      <c r="C917" s="2"/>
      <c r="D917" s="2"/>
    </row>
    <row r="918" spans="1:4" x14ac:dyDescent="0.25">
      <c r="A918" s="2"/>
      <c r="B918" s="2"/>
      <c r="C918" s="2"/>
      <c r="D918" s="2"/>
    </row>
    <row r="919" spans="1:4" x14ac:dyDescent="0.25">
      <c r="A919" s="2"/>
      <c r="B919" s="2"/>
      <c r="C919" s="2"/>
      <c r="D919" s="2"/>
    </row>
    <row r="920" spans="1:4" x14ac:dyDescent="0.25">
      <c r="A920" s="2"/>
      <c r="B920" s="2"/>
      <c r="C920" s="2"/>
      <c r="D920" s="2"/>
    </row>
    <row r="921" spans="1:4" x14ac:dyDescent="0.25">
      <c r="A921" s="2"/>
      <c r="B921" s="2"/>
      <c r="C921" s="2"/>
      <c r="D921" s="2"/>
    </row>
    <row r="922" spans="1:4" x14ac:dyDescent="0.25">
      <c r="A922" s="2"/>
      <c r="B922" s="2"/>
      <c r="C922" s="2"/>
      <c r="D922" s="2"/>
    </row>
    <row r="923" spans="1:4" x14ac:dyDescent="0.25">
      <c r="A923" s="2"/>
      <c r="B923" s="2"/>
      <c r="C923" s="2"/>
      <c r="D923" s="2"/>
    </row>
    <row r="924" spans="1:4" x14ac:dyDescent="0.25">
      <c r="A924" s="2"/>
      <c r="B924" s="2"/>
      <c r="C924" s="2"/>
      <c r="D924" s="2"/>
    </row>
    <row r="925" spans="1:4" x14ac:dyDescent="0.25">
      <c r="A925" s="2"/>
      <c r="B925" s="2"/>
      <c r="C925" s="2"/>
      <c r="D925" s="2"/>
    </row>
    <row r="926" spans="1:4" x14ac:dyDescent="0.25">
      <c r="A926" s="2"/>
      <c r="B926" s="2"/>
      <c r="C926" s="2"/>
      <c r="D926" s="2"/>
    </row>
    <row r="927" spans="1:4" x14ac:dyDescent="0.25">
      <c r="A927" s="2"/>
      <c r="B927" s="2"/>
      <c r="C927" s="2"/>
      <c r="D927" s="2"/>
    </row>
    <row r="928" spans="1:4" x14ac:dyDescent="0.25">
      <c r="A928" s="2"/>
      <c r="B928" s="2"/>
      <c r="C928" s="2"/>
      <c r="D928" s="2"/>
    </row>
    <row r="929" spans="1:4" x14ac:dyDescent="0.25">
      <c r="A929" s="2"/>
      <c r="B929" s="2"/>
      <c r="C929" s="2"/>
      <c r="D929" s="2"/>
    </row>
    <row r="930" spans="1:4" x14ac:dyDescent="0.25">
      <c r="A930" s="2"/>
      <c r="B930" s="2"/>
      <c r="C930" s="2"/>
      <c r="D930" s="2"/>
    </row>
    <row r="931" spans="1:4" x14ac:dyDescent="0.25">
      <c r="A931" s="2"/>
      <c r="B931" s="2"/>
      <c r="C931" s="2"/>
      <c r="D931" s="2"/>
    </row>
    <row r="932" spans="1:4" x14ac:dyDescent="0.25">
      <c r="A932" s="2"/>
      <c r="B932" s="2"/>
      <c r="C932" s="2"/>
      <c r="D932" s="2"/>
    </row>
    <row r="933" spans="1:4" x14ac:dyDescent="0.25">
      <c r="A933" s="2"/>
      <c r="B933" s="2"/>
      <c r="C933" s="2"/>
      <c r="D933" s="2"/>
    </row>
    <row r="934" spans="1:4" x14ac:dyDescent="0.25">
      <c r="A934" s="2"/>
      <c r="B934" s="2"/>
      <c r="C934" s="2"/>
      <c r="D934" s="2"/>
    </row>
    <row r="935" spans="1:4" x14ac:dyDescent="0.25">
      <c r="A935" s="2"/>
      <c r="B935" s="2"/>
      <c r="C935" s="2"/>
      <c r="D935" s="2"/>
    </row>
    <row r="936" spans="1:4" x14ac:dyDescent="0.25">
      <c r="A936" s="2"/>
      <c r="B936" s="2"/>
      <c r="C936" s="2"/>
      <c r="D936" s="2"/>
    </row>
    <row r="937" spans="1:4" x14ac:dyDescent="0.25">
      <c r="A937" s="2"/>
      <c r="B937" s="2"/>
      <c r="C937" s="2"/>
      <c r="D937" s="2"/>
    </row>
    <row r="938" spans="1:4" x14ac:dyDescent="0.25">
      <c r="A938" s="2"/>
      <c r="B938" s="2"/>
      <c r="C938" s="2"/>
      <c r="D938" s="2"/>
    </row>
    <row r="939" spans="1:4" x14ac:dyDescent="0.25">
      <c r="A939" s="2"/>
      <c r="B939" s="2"/>
      <c r="C939" s="2"/>
      <c r="D939" s="2"/>
    </row>
    <row r="940" spans="1:4" x14ac:dyDescent="0.25">
      <c r="A940" s="2"/>
      <c r="B940" s="2"/>
      <c r="C940" s="2"/>
      <c r="D940" s="2"/>
    </row>
    <row r="941" spans="1:4" x14ac:dyDescent="0.25">
      <c r="A941" s="2"/>
      <c r="B941" s="2"/>
      <c r="C941" s="2"/>
      <c r="D941" s="2"/>
    </row>
    <row r="942" spans="1:4" x14ac:dyDescent="0.25">
      <c r="A942" s="2"/>
      <c r="B942" s="2"/>
      <c r="C942" s="2"/>
      <c r="D942" s="2"/>
    </row>
    <row r="943" spans="1:4" x14ac:dyDescent="0.25">
      <c r="A943" s="2"/>
      <c r="B943" s="2"/>
      <c r="C943" s="2"/>
      <c r="D943" s="2"/>
    </row>
    <row r="944" spans="1:4" x14ac:dyDescent="0.25">
      <c r="A944" s="2"/>
      <c r="B944" s="2"/>
      <c r="C944" s="2"/>
      <c r="D944" s="2"/>
    </row>
    <row r="945" spans="1:4" x14ac:dyDescent="0.25">
      <c r="A945" s="2"/>
      <c r="B945" s="2"/>
      <c r="C945" s="2"/>
      <c r="D945" s="2"/>
    </row>
    <row r="946" spans="1:4" x14ac:dyDescent="0.25">
      <c r="A946" s="2"/>
      <c r="B946" s="2"/>
      <c r="C946" s="2"/>
      <c r="D946" s="2"/>
    </row>
    <row r="947" spans="1:4" x14ac:dyDescent="0.25">
      <c r="A947" s="2"/>
      <c r="B947" s="2"/>
      <c r="C947" s="2"/>
      <c r="D947" s="2"/>
    </row>
    <row r="948" spans="1:4" x14ac:dyDescent="0.25">
      <c r="A948" s="2"/>
      <c r="B948" s="2"/>
      <c r="C948" s="2"/>
      <c r="D948" s="2"/>
    </row>
    <row r="949" spans="1:4" x14ac:dyDescent="0.25">
      <c r="A949" s="2"/>
      <c r="B949" s="2"/>
      <c r="C949" s="2"/>
      <c r="D949" s="2"/>
    </row>
    <row r="950" spans="1:4" x14ac:dyDescent="0.25">
      <c r="A950" s="2"/>
      <c r="B950" s="2"/>
      <c r="C950" s="2"/>
      <c r="D950" s="2"/>
    </row>
    <row r="951" spans="1:4" x14ac:dyDescent="0.25">
      <c r="A951" s="2"/>
      <c r="B951" s="2"/>
      <c r="C951" s="2"/>
      <c r="D951" s="2"/>
    </row>
    <row r="952" spans="1:4" x14ac:dyDescent="0.25">
      <c r="A952" s="2"/>
      <c r="B952" s="2"/>
      <c r="C952" s="2"/>
      <c r="D952" s="2"/>
    </row>
    <row r="953" spans="1:4" x14ac:dyDescent="0.25">
      <c r="A953" s="2"/>
      <c r="B953" s="2"/>
      <c r="C953" s="2"/>
      <c r="D953" s="2"/>
    </row>
    <row r="954" spans="1:4" x14ac:dyDescent="0.25">
      <c r="A954" s="2"/>
      <c r="B954" s="2"/>
      <c r="C954" s="2"/>
      <c r="D954" s="2"/>
    </row>
    <row r="955" spans="1:4" x14ac:dyDescent="0.25">
      <c r="A955" s="2"/>
      <c r="B955" s="2"/>
      <c r="C955" s="2"/>
      <c r="D955" s="2"/>
    </row>
    <row r="956" spans="1:4" x14ac:dyDescent="0.25">
      <c r="A956" s="2"/>
      <c r="B956" s="2"/>
      <c r="C956" s="2"/>
      <c r="D956" s="2"/>
    </row>
    <row r="957" spans="1:4" x14ac:dyDescent="0.25">
      <c r="A957" s="2"/>
      <c r="B957" s="2"/>
      <c r="C957" s="2"/>
      <c r="D957" s="2"/>
    </row>
    <row r="958" spans="1:4" x14ac:dyDescent="0.25">
      <c r="A958" s="2"/>
      <c r="B958" s="2"/>
      <c r="C958" s="2"/>
      <c r="D958" s="2"/>
    </row>
    <row r="959" spans="1:4" x14ac:dyDescent="0.25">
      <c r="A959" s="2"/>
      <c r="B959" s="2"/>
      <c r="C959" s="2"/>
      <c r="D959" s="2"/>
    </row>
    <row r="960" spans="1:4" x14ac:dyDescent="0.25">
      <c r="A960" s="2"/>
      <c r="B960" s="2"/>
      <c r="C960" s="2"/>
      <c r="D960" s="2"/>
    </row>
    <row r="961" spans="1:4" x14ac:dyDescent="0.25">
      <c r="A961" s="2"/>
      <c r="B961" s="2"/>
      <c r="C961" s="2"/>
      <c r="D961" s="2"/>
    </row>
    <row r="962" spans="1:4" x14ac:dyDescent="0.25">
      <c r="A962" s="2"/>
      <c r="B962" s="2"/>
      <c r="C962" s="2"/>
      <c r="D962" s="2"/>
    </row>
    <row r="963" spans="1:4" x14ac:dyDescent="0.25">
      <c r="A963" s="2"/>
      <c r="B963" s="2"/>
      <c r="C963" s="2"/>
      <c r="D963" s="2"/>
    </row>
    <row r="964" spans="1:4" x14ac:dyDescent="0.25">
      <c r="A964" s="2"/>
      <c r="B964" s="2"/>
      <c r="C964" s="2"/>
      <c r="D964" s="2"/>
    </row>
    <row r="965" spans="1:4" x14ac:dyDescent="0.25">
      <c r="A965" s="2"/>
      <c r="B965" s="2"/>
      <c r="C965" s="2"/>
      <c r="D965" s="2"/>
    </row>
    <row r="966" spans="1:4" x14ac:dyDescent="0.25">
      <c r="A966" s="2"/>
      <c r="B966" s="2"/>
      <c r="C966" s="2"/>
      <c r="D966" s="2"/>
    </row>
    <row r="967" spans="1:4" x14ac:dyDescent="0.25">
      <c r="A967" s="2"/>
      <c r="B967" s="2"/>
      <c r="C967" s="2"/>
      <c r="D967" s="2"/>
    </row>
    <row r="968" spans="1:4" x14ac:dyDescent="0.25">
      <c r="A968" s="2"/>
      <c r="B968" s="2"/>
      <c r="C968" s="2"/>
      <c r="D968" s="2"/>
    </row>
    <row r="969" spans="1:4" x14ac:dyDescent="0.25">
      <c r="A969" s="2"/>
      <c r="B969" s="2"/>
      <c r="C969" s="2"/>
      <c r="D969" s="2"/>
    </row>
    <row r="970" spans="1:4" x14ac:dyDescent="0.25">
      <c r="A970" s="2"/>
      <c r="B970" s="2"/>
      <c r="C970" s="2"/>
      <c r="D970" s="2"/>
    </row>
    <row r="971" spans="1:4" x14ac:dyDescent="0.25">
      <c r="A971" s="2"/>
      <c r="B971" s="2"/>
      <c r="C971" s="2"/>
      <c r="D971" s="2"/>
    </row>
    <row r="972" spans="1:4" x14ac:dyDescent="0.25">
      <c r="A972" s="2"/>
      <c r="B972" s="2"/>
      <c r="C972" s="2"/>
      <c r="D972" s="2"/>
    </row>
    <row r="973" spans="1:4" x14ac:dyDescent="0.25">
      <c r="A973" s="2"/>
      <c r="B973" s="2"/>
      <c r="C973" s="2"/>
      <c r="D973" s="2"/>
    </row>
    <row r="974" spans="1:4" x14ac:dyDescent="0.25">
      <c r="A974" s="2"/>
      <c r="B974" s="2"/>
      <c r="C974" s="2"/>
      <c r="D974" s="2"/>
    </row>
    <row r="975" spans="1:4" x14ac:dyDescent="0.25">
      <c r="A975" s="2"/>
      <c r="B975" s="2"/>
      <c r="C975" s="2"/>
      <c r="D975" s="2"/>
    </row>
    <row r="976" spans="1:4" x14ac:dyDescent="0.25">
      <c r="A976" s="2"/>
      <c r="B976" s="2"/>
      <c r="C976" s="2"/>
      <c r="D976" s="2"/>
    </row>
    <row r="977" spans="1:4" x14ac:dyDescent="0.25">
      <c r="A977" s="2"/>
      <c r="B977" s="2"/>
      <c r="C977" s="2"/>
      <c r="D977" s="2"/>
    </row>
    <row r="978" spans="1:4" x14ac:dyDescent="0.25">
      <c r="A978" s="2"/>
      <c r="B978" s="2"/>
      <c r="C978" s="2"/>
      <c r="D978" s="2"/>
    </row>
    <row r="979" spans="1:4" x14ac:dyDescent="0.25">
      <c r="A979" s="2"/>
      <c r="B979" s="2"/>
      <c r="C979" s="2"/>
      <c r="D979" s="2"/>
    </row>
    <row r="980" spans="1:4" x14ac:dyDescent="0.25">
      <c r="A980" s="2"/>
      <c r="B980" s="2"/>
      <c r="C980" s="2"/>
      <c r="D980" s="2"/>
    </row>
    <row r="981" spans="1:4" x14ac:dyDescent="0.25">
      <c r="A981" s="2"/>
      <c r="B981" s="2"/>
      <c r="C981" s="2"/>
      <c r="D981" s="2"/>
    </row>
    <row r="982" spans="1:4" x14ac:dyDescent="0.25">
      <c r="A982" s="2"/>
      <c r="B982" s="2"/>
      <c r="C982" s="2"/>
      <c r="D982" s="2"/>
    </row>
    <row r="983" spans="1:4" x14ac:dyDescent="0.25">
      <c r="A983" s="2"/>
      <c r="B983" s="2"/>
      <c r="C983" s="2"/>
      <c r="D983" s="2"/>
    </row>
    <row r="984" spans="1:4" x14ac:dyDescent="0.25">
      <c r="A984" s="2"/>
      <c r="B984" s="2"/>
      <c r="C984" s="2"/>
      <c r="D984" s="2"/>
    </row>
    <row r="985" spans="1:4" x14ac:dyDescent="0.25">
      <c r="A985" s="2"/>
      <c r="B985" s="2"/>
      <c r="C985" s="2"/>
      <c r="D985" s="2"/>
    </row>
    <row r="986" spans="1:4" x14ac:dyDescent="0.25">
      <c r="A986" s="2"/>
      <c r="B986" s="2"/>
      <c r="C986" s="2"/>
      <c r="D986" s="2"/>
    </row>
    <row r="987" spans="1:4" x14ac:dyDescent="0.25">
      <c r="A987" s="2"/>
      <c r="B987" s="2"/>
      <c r="C987" s="2"/>
      <c r="D987" s="2"/>
    </row>
    <row r="988" spans="1:4" x14ac:dyDescent="0.25">
      <c r="A988" s="2"/>
      <c r="B988" s="2"/>
      <c r="C988" s="2"/>
      <c r="D988" s="2"/>
    </row>
    <row r="989" spans="1:4" x14ac:dyDescent="0.25">
      <c r="A989" s="2"/>
      <c r="B989" s="2"/>
      <c r="C989" s="2"/>
      <c r="D989" s="2"/>
    </row>
    <row r="990" spans="1:4" x14ac:dyDescent="0.25">
      <c r="A990" s="2"/>
      <c r="B990" s="2"/>
      <c r="C990" s="2"/>
      <c r="D990" s="2"/>
    </row>
    <row r="991" spans="1:4" x14ac:dyDescent="0.25">
      <c r="A991" s="2"/>
      <c r="B991" s="2"/>
      <c r="C991" s="2"/>
      <c r="D991" s="2"/>
    </row>
    <row r="992" spans="1:4" x14ac:dyDescent="0.25">
      <c r="A992" s="2"/>
      <c r="B992" s="2"/>
      <c r="C992" s="2"/>
      <c r="D992" s="2"/>
    </row>
    <row r="993" spans="1:4" x14ac:dyDescent="0.25">
      <c r="A993" s="2"/>
      <c r="B993" s="2"/>
      <c r="C993" s="2"/>
      <c r="D993" s="2"/>
    </row>
    <row r="994" spans="1:4" x14ac:dyDescent="0.25">
      <c r="A994" s="2"/>
      <c r="B994" s="2"/>
      <c r="C994" s="2"/>
      <c r="D994" s="2"/>
    </row>
    <row r="995" spans="1:4" x14ac:dyDescent="0.25">
      <c r="A995" s="2"/>
      <c r="B995" s="2"/>
      <c r="C995" s="2"/>
      <c r="D995" s="2"/>
    </row>
    <row r="996" spans="1:4" x14ac:dyDescent="0.25">
      <c r="A996" s="2"/>
      <c r="B996" s="2"/>
      <c r="C996" s="2"/>
      <c r="D996" s="2"/>
    </row>
    <row r="997" spans="1:4" x14ac:dyDescent="0.25">
      <c r="A997" s="2"/>
      <c r="B997" s="2"/>
      <c r="C997" s="2"/>
      <c r="D997" s="2"/>
    </row>
    <row r="998" spans="1:4" x14ac:dyDescent="0.25">
      <c r="A998" s="2"/>
      <c r="B998" s="2"/>
      <c r="C998" s="2"/>
      <c r="D998" s="2"/>
    </row>
    <row r="999" spans="1:4" x14ac:dyDescent="0.25">
      <c r="A999" s="2"/>
      <c r="B999" s="2"/>
      <c r="C999" s="2"/>
      <c r="D999" s="2"/>
    </row>
    <row r="1000" spans="1:4" x14ac:dyDescent="0.25">
      <c r="A1000" s="2"/>
      <c r="B1000" s="2"/>
      <c r="C1000" s="2"/>
      <c r="D1000" s="2"/>
    </row>
    <row r="1001" spans="1:4" x14ac:dyDescent="0.25">
      <c r="A1001" s="2"/>
      <c r="B1001" s="2"/>
      <c r="C1001" s="2"/>
      <c r="D1001" s="2"/>
    </row>
    <row r="1002" spans="1:4" x14ac:dyDescent="0.25">
      <c r="A1002" s="2"/>
      <c r="B1002" s="2"/>
      <c r="C1002" s="2"/>
      <c r="D1002" s="2"/>
    </row>
    <row r="1003" spans="1:4" x14ac:dyDescent="0.25">
      <c r="A1003" s="2"/>
      <c r="B1003" s="2"/>
      <c r="C1003" s="2"/>
      <c r="D1003" s="2"/>
    </row>
    <row r="1004" spans="1:4" x14ac:dyDescent="0.25">
      <c r="A1004" s="2"/>
      <c r="B1004" s="2"/>
      <c r="C1004" s="2"/>
      <c r="D1004" s="2"/>
    </row>
    <row r="1005" spans="1:4" x14ac:dyDescent="0.25">
      <c r="A1005" s="2"/>
      <c r="B1005" s="2"/>
      <c r="C1005" s="2"/>
      <c r="D1005" s="2"/>
    </row>
    <row r="1006" spans="1:4" x14ac:dyDescent="0.25">
      <c r="A1006" s="2"/>
      <c r="B1006" s="2"/>
      <c r="C1006" s="2"/>
      <c r="D1006" s="2"/>
    </row>
    <row r="1007" spans="1:4" x14ac:dyDescent="0.25">
      <c r="A1007" s="2"/>
      <c r="B1007" s="2"/>
      <c r="C1007" s="2"/>
      <c r="D1007" s="2"/>
    </row>
    <row r="1008" spans="1:4" x14ac:dyDescent="0.25">
      <c r="A1008" s="2"/>
      <c r="B1008" s="2"/>
      <c r="C1008" s="2"/>
      <c r="D1008" s="2"/>
    </row>
    <row r="1009" spans="1:4" x14ac:dyDescent="0.25">
      <c r="A1009" s="2"/>
      <c r="B1009" s="2"/>
      <c r="C1009" s="2"/>
      <c r="D1009" s="2"/>
    </row>
    <row r="1010" spans="1:4" x14ac:dyDescent="0.25">
      <c r="A1010" s="2"/>
      <c r="B1010" s="2"/>
      <c r="C1010" s="2"/>
      <c r="D1010" s="2"/>
    </row>
    <row r="1011" spans="1:4" x14ac:dyDescent="0.25">
      <c r="A1011" s="2"/>
      <c r="B1011" s="2"/>
      <c r="C1011" s="2"/>
      <c r="D1011" s="2"/>
    </row>
    <row r="1012" spans="1:4" x14ac:dyDescent="0.25">
      <c r="A1012" s="2"/>
      <c r="B1012" s="2"/>
      <c r="C1012" s="2"/>
      <c r="D1012" s="2"/>
    </row>
    <row r="1013" spans="1:4" x14ac:dyDescent="0.25">
      <c r="A1013" s="2"/>
      <c r="B1013" s="2"/>
      <c r="C1013" s="2"/>
      <c r="D1013" s="2"/>
    </row>
    <row r="1014" spans="1:4" x14ac:dyDescent="0.25">
      <c r="A1014" s="2"/>
      <c r="B1014" s="2"/>
      <c r="C1014" s="2"/>
      <c r="D1014" s="2"/>
    </row>
    <row r="1015" spans="1:4" x14ac:dyDescent="0.25">
      <c r="A1015" s="2"/>
      <c r="B1015" s="2"/>
      <c r="C1015" s="2"/>
      <c r="D1015" s="2"/>
    </row>
    <row r="1016" spans="1:4" x14ac:dyDescent="0.25">
      <c r="A1016" s="2"/>
      <c r="B1016" s="2"/>
      <c r="C1016" s="2"/>
      <c r="D1016" s="2"/>
    </row>
    <row r="1017" spans="1:4" x14ac:dyDescent="0.25">
      <c r="A1017" s="2"/>
      <c r="B1017" s="2"/>
      <c r="C1017" s="2"/>
      <c r="D1017" s="2"/>
    </row>
    <row r="1018" spans="1:4" x14ac:dyDescent="0.25">
      <c r="A1018" s="2"/>
      <c r="B1018" s="2"/>
      <c r="C1018" s="2"/>
      <c r="D1018" s="2"/>
    </row>
    <row r="1019" spans="1:4" x14ac:dyDescent="0.25">
      <c r="A1019" s="2"/>
      <c r="B1019" s="2"/>
      <c r="C1019" s="2"/>
      <c r="D1019" s="2"/>
    </row>
    <row r="1020" spans="1:4" x14ac:dyDescent="0.25">
      <c r="A1020" s="2"/>
      <c r="B1020" s="2"/>
      <c r="C1020" s="2"/>
      <c r="D1020" s="2"/>
    </row>
    <row r="1021" spans="1:4" x14ac:dyDescent="0.25">
      <c r="A1021" s="2"/>
      <c r="B1021" s="2"/>
      <c r="C1021" s="2"/>
      <c r="D1021" s="2"/>
    </row>
    <row r="1022" spans="1:4" x14ac:dyDescent="0.25">
      <c r="A1022" s="2"/>
      <c r="B1022" s="2"/>
      <c r="C1022" s="2"/>
      <c r="D1022" s="2"/>
    </row>
    <row r="1023" spans="1:4" x14ac:dyDescent="0.25">
      <c r="A1023" s="2"/>
      <c r="B1023" s="2"/>
      <c r="C1023" s="2"/>
      <c r="D1023" s="2"/>
    </row>
    <row r="1024" spans="1:4" x14ac:dyDescent="0.25">
      <c r="A1024" s="2"/>
      <c r="B1024" s="2"/>
      <c r="C1024" s="2"/>
      <c r="D1024" s="2"/>
    </row>
    <row r="1025" spans="1:4" x14ac:dyDescent="0.25">
      <c r="A1025" s="2"/>
      <c r="B1025" s="2"/>
      <c r="C1025" s="2"/>
      <c r="D1025" s="2"/>
    </row>
    <row r="1026" spans="1:4" x14ac:dyDescent="0.25">
      <c r="A1026" s="2"/>
      <c r="B1026" s="2"/>
      <c r="C1026" s="2"/>
      <c r="D1026" s="2"/>
    </row>
    <row r="1027" spans="1:4" x14ac:dyDescent="0.25">
      <c r="A1027" s="2"/>
      <c r="B1027" s="2"/>
      <c r="C1027" s="2"/>
      <c r="D1027" s="2"/>
    </row>
    <row r="1028" spans="1:4" x14ac:dyDescent="0.25">
      <c r="A1028" s="2"/>
      <c r="B1028" s="2"/>
      <c r="C1028" s="2"/>
      <c r="D1028" s="2"/>
    </row>
    <row r="1029" spans="1:4" x14ac:dyDescent="0.25">
      <c r="A1029" s="2"/>
      <c r="B1029" s="2"/>
      <c r="C1029" s="2"/>
      <c r="D1029" s="2"/>
    </row>
    <row r="1030" spans="1:4" x14ac:dyDescent="0.25">
      <c r="A1030" s="2"/>
      <c r="B1030" s="2"/>
      <c r="C1030" s="2"/>
      <c r="D1030" s="2"/>
    </row>
    <row r="1031" spans="1:4" x14ac:dyDescent="0.25">
      <c r="A1031" s="2"/>
      <c r="B1031" s="2"/>
      <c r="C1031" s="2"/>
      <c r="D1031" s="2"/>
    </row>
    <row r="1032" spans="1:4" x14ac:dyDescent="0.25">
      <c r="A1032" s="2"/>
      <c r="B1032" s="2"/>
      <c r="C1032" s="2"/>
      <c r="D1032" s="2"/>
    </row>
    <row r="1033" spans="1:4" x14ac:dyDescent="0.25">
      <c r="A1033" s="2"/>
      <c r="B1033" s="2"/>
      <c r="C1033" s="2"/>
      <c r="D1033" s="2"/>
    </row>
    <row r="1034" spans="1:4" x14ac:dyDescent="0.25">
      <c r="A1034" s="2"/>
      <c r="B1034" s="2"/>
      <c r="C1034" s="2"/>
      <c r="D1034" s="2"/>
    </row>
    <row r="1035" spans="1:4" x14ac:dyDescent="0.25">
      <c r="A1035" s="2"/>
      <c r="B1035" s="2"/>
      <c r="C1035" s="2"/>
      <c r="D1035" s="2"/>
    </row>
    <row r="1036" spans="1:4" x14ac:dyDescent="0.25">
      <c r="A1036" s="2"/>
      <c r="B1036" s="2"/>
      <c r="C1036" s="2"/>
      <c r="D1036" s="2"/>
    </row>
    <row r="1037" spans="1:4" x14ac:dyDescent="0.25">
      <c r="A1037" s="2"/>
      <c r="B1037" s="2"/>
      <c r="C1037" s="2"/>
      <c r="D1037" s="2"/>
    </row>
    <row r="1038" spans="1:4" x14ac:dyDescent="0.25">
      <c r="A1038" s="2"/>
      <c r="B1038" s="2"/>
      <c r="C1038" s="2"/>
      <c r="D1038" s="2"/>
    </row>
    <row r="1039" spans="1:4" x14ac:dyDescent="0.25">
      <c r="A1039" s="2"/>
      <c r="B1039" s="2"/>
      <c r="C1039" s="2"/>
      <c r="D1039" s="2"/>
    </row>
    <row r="1040" spans="1:4" x14ac:dyDescent="0.25">
      <c r="A1040" s="2"/>
      <c r="B1040" s="2"/>
      <c r="C1040" s="2"/>
      <c r="D1040" s="2"/>
    </row>
    <row r="1041" spans="1:4" x14ac:dyDescent="0.25">
      <c r="A1041" s="2"/>
      <c r="B1041" s="2"/>
      <c r="C1041" s="2"/>
      <c r="D1041" s="2"/>
    </row>
    <row r="1042" spans="1:4" x14ac:dyDescent="0.25">
      <c r="A1042" s="2"/>
      <c r="B1042" s="2"/>
      <c r="C1042" s="2"/>
      <c r="D1042" s="2"/>
    </row>
    <row r="1043" spans="1:4" x14ac:dyDescent="0.25">
      <c r="A1043" s="2"/>
      <c r="B1043" s="2"/>
      <c r="C1043" s="2"/>
      <c r="D1043" s="2"/>
    </row>
    <row r="1044" spans="1:4" x14ac:dyDescent="0.25">
      <c r="A1044" s="2"/>
      <c r="B1044" s="2"/>
      <c r="C1044" s="2"/>
      <c r="D1044" s="2"/>
    </row>
    <row r="1045" spans="1:4" x14ac:dyDescent="0.25">
      <c r="A1045" s="2"/>
      <c r="B1045" s="2"/>
      <c r="C1045" s="2"/>
      <c r="D1045" s="2"/>
    </row>
    <row r="1046" spans="1:4" x14ac:dyDescent="0.25">
      <c r="A1046" s="2"/>
      <c r="B1046" s="2"/>
      <c r="C1046" s="2"/>
      <c r="D1046" s="2"/>
    </row>
    <row r="1047" spans="1:4" x14ac:dyDescent="0.25">
      <c r="A1047" s="2"/>
      <c r="B1047" s="2"/>
      <c r="C1047" s="2"/>
      <c r="D1047" s="2"/>
    </row>
  </sheetData>
  <sheetProtection password="D8CF" sheet="1" objects="1" scenarios="1" selectLockedCells="1"/>
  <mergeCells count="5">
    <mergeCell ref="A1:D1"/>
    <mergeCell ref="A2:D2"/>
    <mergeCell ref="A4:A5"/>
    <mergeCell ref="A225:D225"/>
    <mergeCell ref="A3:D3"/>
  </mergeCells>
  <dataValidations count="3">
    <dataValidation type="decimal" allowBlank="1" showInputMessage="1" showErrorMessage="1" error="Debe estar comprendido entre_x000a_1 MJ/m³ y 150.000 MJ/m³" sqref="B215:B224">
      <formula1>1</formula1>
      <formula2>150000</formula2>
    </dataValidation>
    <dataValidation type="list" allowBlank="1" showInputMessage="1" showErrorMessage="1" sqref="C215:C224">
      <formula1>$C$227:$C$229</formula1>
    </dataValidation>
    <dataValidation type="list" allowBlank="1" showInputMessage="1" showErrorMessage="1" sqref="D215:D224">
      <formula1>$D$227:$D$230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4"/>
  <sheetViews>
    <sheetView zoomScaleNormal="100" workbookViewId="0">
      <selection activeCell="A130" sqref="A130"/>
    </sheetView>
  </sheetViews>
  <sheetFormatPr baseColWidth="10" defaultRowHeight="15" x14ac:dyDescent="0.25"/>
  <cols>
    <col min="1" max="1" width="28.140625" customWidth="1"/>
    <col min="3" max="3" width="15.85546875" style="75" customWidth="1"/>
    <col min="4" max="4" width="12.42578125" style="276" customWidth="1"/>
    <col min="5" max="5" width="9.7109375" style="75" customWidth="1"/>
    <col min="6" max="6" width="10.7109375" style="75" customWidth="1"/>
    <col min="7" max="7" width="18.7109375" style="177" customWidth="1"/>
    <col min="8" max="8" width="6.28515625" style="75" bestFit="1" customWidth="1"/>
    <col min="9" max="9" width="11.42578125" style="175"/>
    <col min="10" max="10" width="53.42578125" style="286" customWidth="1"/>
    <col min="11" max="11" width="28.5703125" style="210" customWidth="1"/>
  </cols>
  <sheetData>
    <row r="1" spans="1:11" ht="30" customHeight="1" thickTop="1" x14ac:dyDescent="0.3">
      <c r="A1" s="889" t="s">
        <v>1029</v>
      </c>
      <c r="B1" s="890"/>
      <c r="C1" s="891" t="s">
        <v>1015</v>
      </c>
      <c r="D1" s="892"/>
      <c r="E1" s="892"/>
      <c r="F1" s="892"/>
      <c r="G1" s="892"/>
      <c r="H1" s="892"/>
      <c r="I1" s="893"/>
      <c r="J1" s="858" t="s">
        <v>1014</v>
      </c>
      <c r="K1" s="859"/>
    </row>
    <row r="2" spans="1:11" ht="24.75" customHeight="1" thickBot="1" x14ac:dyDescent="0.3">
      <c r="A2" s="899" t="s">
        <v>1030</v>
      </c>
      <c r="B2" s="900"/>
      <c r="C2" s="894"/>
      <c r="D2" s="895"/>
      <c r="E2" s="895"/>
      <c r="F2" s="895"/>
      <c r="G2" s="895"/>
      <c r="H2" s="895"/>
      <c r="I2" s="896"/>
      <c r="J2" s="860"/>
      <c r="K2" s="861"/>
    </row>
    <row r="3" spans="1:11" ht="37.5" customHeight="1" x14ac:dyDescent="0.25">
      <c r="A3" s="897" t="s">
        <v>422</v>
      </c>
      <c r="B3" s="898"/>
      <c r="C3" s="273" t="s">
        <v>1046</v>
      </c>
      <c r="D3" s="213" t="s">
        <v>839</v>
      </c>
      <c r="E3" s="903" t="s">
        <v>950</v>
      </c>
      <c r="F3" s="904"/>
      <c r="G3" s="904"/>
      <c r="H3" s="905"/>
      <c r="I3" s="211" t="s">
        <v>1047</v>
      </c>
      <c r="J3" s="290" t="s">
        <v>1064</v>
      </c>
      <c r="K3" s="287"/>
    </row>
    <row r="4" spans="1:11" ht="17.25" customHeight="1" thickBot="1" x14ac:dyDescent="0.3">
      <c r="A4" s="217" t="s">
        <v>424</v>
      </c>
      <c r="B4" s="216" t="s">
        <v>423</v>
      </c>
      <c r="C4" s="215" t="s">
        <v>838</v>
      </c>
      <c r="D4" s="274"/>
      <c r="E4" s="212">
        <v>1995</v>
      </c>
      <c r="F4" s="292">
        <v>1989</v>
      </c>
      <c r="G4" s="901" t="s">
        <v>1012</v>
      </c>
      <c r="H4" s="902"/>
      <c r="I4" s="214" t="s">
        <v>1013</v>
      </c>
      <c r="J4" s="289" t="s">
        <v>1049</v>
      </c>
      <c r="K4" s="288"/>
    </row>
    <row r="5" spans="1:11" x14ac:dyDescent="0.25">
      <c r="A5" s="218" t="s">
        <v>425</v>
      </c>
      <c r="B5" s="178">
        <v>37.200000000000003</v>
      </c>
      <c r="C5" s="202">
        <v>1.3</v>
      </c>
      <c r="D5" s="279"/>
      <c r="E5" s="199" t="s">
        <v>826</v>
      </c>
      <c r="F5" s="199" t="s">
        <v>951</v>
      </c>
      <c r="G5" s="200" t="s">
        <v>1007</v>
      </c>
      <c r="H5" s="206" t="s">
        <v>954</v>
      </c>
      <c r="I5" s="270">
        <v>1</v>
      </c>
      <c r="J5" s="856"/>
      <c r="K5" s="857"/>
    </row>
    <row r="6" spans="1:11" x14ac:dyDescent="0.25">
      <c r="A6" s="142" t="s">
        <v>426</v>
      </c>
      <c r="B6" s="179">
        <v>37.200000000000003</v>
      </c>
      <c r="C6" s="189">
        <v>1.3</v>
      </c>
      <c r="D6" s="279"/>
      <c r="E6" s="193" t="s">
        <v>933</v>
      </c>
      <c r="F6" s="193" t="s">
        <v>952</v>
      </c>
      <c r="G6" s="219"/>
      <c r="H6" s="220"/>
      <c r="I6" s="192"/>
      <c r="J6" s="854"/>
      <c r="K6" s="855"/>
    </row>
    <row r="7" spans="1:11" x14ac:dyDescent="0.25">
      <c r="A7" s="142" t="s">
        <v>427</v>
      </c>
      <c r="B7" s="179">
        <v>37.200000000000003</v>
      </c>
      <c r="C7" s="189">
        <v>1.3</v>
      </c>
      <c r="D7" s="280"/>
      <c r="E7" s="196" t="s">
        <v>826</v>
      </c>
      <c r="F7" s="221"/>
      <c r="G7" s="222"/>
      <c r="H7" s="221"/>
      <c r="I7" s="190"/>
      <c r="J7" s="852"/>
      <c r="K7" s="853"/>
    </row>
    <row r="8" spans="1:11" x14ac:dyDescent="0.25">
      <c r="A8" s="142" t="s">
        <v>429</v>
      </c>
      <c r="B8" s="179">
        <v>42</v>
      </c>
      <c r="C8" s="189">
        <v>1.3</v>
      </c>
      <c r="D8" s="280"/>
      <c r="E8" s="195" t="s">
        <v>826</v>
      </c>
      <c r="F8" s="195" t="s">
        <v>951</v>
      </c>
      <c r="G8" s="197" t="s">
        <v>1007</v>
      </c>
      <c r="H8" s="198" t="s">
        <v>954</v>
      </c>
      <c r="I8" s="271">
        <v>1</v>
      </c>
      <c r="J8" s="854"/>
      <c r="K8" s="855"/>
    </row>
    <row r="9" spans="1:11" x14ac:dyDescent="0.25">
      <c r="A9" s="142" t="s">
        <v>430</v>
      </c>
      <c r="B9" s="179">
        <v>42</v>
      </c>
      <c r="C9" s="189">
        <v>1.3</v>
      </c>
      <c r="D9" s="280"/>
      <c r="E9" s="221"/>
      <c r="F9" s="195" t="s">
        <v>951</v>
      </c>
      <c r="G9" s="197" t="s">
        <v>1007</v>
      </c>
      <c r="H9" s="198" t="s">
        <v>954</v>
      </c>
      <c r="I9" s="271">
        <v>1</v>
      </c>
      <c r="J9" s="854"/>
      <c r="K9" s="855"/>
    </row>
    <row r="10" spans="1:11" x14ac:dyDescent="0.25">
      <c r="A10" s="142" t="s">
        <v>428</v>
      </c>
      <c r="B10" s="179">
        <v>42</v>
      </c>
      <c r="C10" s="189">
        <v>1.3</v>
      </c>
      <c r="D10" s="280"/>
      <c r="E10" s="221"/>
      <c r="F10" s="196" t="s">
        <v>953</v>
      </c>
      <c r="G10" s="222"/>
      <c r="H10" s="221"/>
      <c r="I10" s="190"/>
      <c r="J10" s="852"/>
      <c r="K10" s="853"/>
    </row>
    <row r="11" spans="1:11" x14ac:dyDescent="0.25">
      <c r="A11" s="142" t="s">
        <v>431</v>
      </c>
      <c r="B11" s="179">
        <v>25.1</v>
      </c>
      <c r="C11" s="189">
        <v>1.6</v>
      </c>
      <c r="D11" s="280"/>
      <c r="E11" s="195" t="s">
        <v>827</v>
      </c>
      <c r="F11" s="195" t="s">
        <v>955</v>
      </c>
      <c r="G11" s="222"/>
      <c r="H11" s="221"/>
      <c r="I11" s="190"/>
      <c r="J11" s="852"/>
      <c r="K11" s="853"/>
    </row>
    <row r="12" spans="1:11" x14ac:dyDescent="0.25">
      <c r="A12" s="142" t="s">
        <v>432</v>
      </c>
      <c r="B12" s="179">
        <v>21</v>
      </c>
      <c r="C12" s="189">
        <v>1</v>
      </c>
      <c r="D12" s="280"/>
      <c r="E12" s="196" t="s">
        <v>828</v>
      </c>
      <c r="F12" s="221"/>
      <c r="G12" s="222"/>
      <c r="H12" s="221"/>
      <c r="I12" s="190"/>
      <c r="J12" s="871"/>
      <c r="K12" s="872"/>
    </row>
    <row r="13" spans="1:11" x14ac:dyDescent="0.25">
      <c r="A13" s="142" t="s">
        <v>433</v>
      </c>
      <c r="B13" s="179">
        <v>33.5</v>
      </c>
      <c r="C13" s="189">
        <v>1.6</v>
      </c>
      <c r="D13" s="280"/>
      <c r="E13" s="195" t="s">
        <v>829</v>
      </c>
      <c r="F13" s="195" t="s">
        <v>956</v>
      </c>
      <c r="G13" s="197" t="s">
        <v>1007</v>
      </c>
      <c r="H13" s="198" t="s">
        <v>962</v>
      </c>
      <c r="I13" s="271">
        <v>1.3</v>
      </c>
      <c r="J13" s="873" t="s">
        <v>988</v>
      </c>
      <c r="K13" s="874"/>
    </row>
    <row r="14" spans="1:11" x14ac:dyDescent="0.25">
      <c r="A14" s="142" t="s">
        <v>434</v>
      </c>
      <c r="B14" s="179">
        <v>21</v>
      </c>
      <c r="C14" s="189">
        <v>1.3</v>
      </c>
      <c r="D14" s="280"/>
      <c r="E14" s="195" t="s">
        <v>940</v>
      </c>
      <c r="F14" s="221"/>
      <c r="G14" s="222"/>
      <c r="H14" s="221"/>
      <c r="I14" s="190"/>
      <c r="J14" s="873" t="s">
        <v>985</v>
      </c>
      <c r="K14" s="874"/>
    </row>
    <row r="15" spans="1:11" x14ac:dyDescent="0.25">
      <c r="A15" s="142" t="s">
        <v>436</v>
      </c>
      <c r="B15" s="179">
        <v>50.2</v>
      </c>
      <c r="C15" s="189">
        <v>1.6</v>
      </c>
      <c r="D15" s="280"/>
      <c r="E15" s="195" t="s">
        <v>986</v>
      </c>
      <c r="F15" s="195" t="s">
        <v>957</v>
      </c>
      <c r="G15" s="222"/>
      <c r="H15" s="221"/>
      <c r="I15" s="190"/>
      <c r="J15" s="852"/>
      <c r="K15" s="853"/>
    </row>
    <row r="16" spans="1:11" x14ac:dyDescent="0.25">
      <c r="A16" s="142" t="s">
        <v>437</v>
      </c>
      <c r="B16" s="179">
        <v>16.7</v>
      </c>
      <c r="C16" s="189">
        <v>1.6</v>
      </c>
      <c r="D16" s="280"/>
      <c r="E16" s="195" t="s">
        <v>986</v>
      </c>
      <c r="F16" s="195" t="s">
        <v>957</v>
      </c>
      <c r="G16" s="222"/>
      <c r="H16" s="221"/>
      <c r="I16" s="190"/>
      <c r="J16" s="852"/>
      <c r="K16" s="853"/>
    </row>
    <row r="17" spans="1:11" x14ac:dyDescent="0.25">
      <c r="A17" s="142" t="s">
        <v>435</v>
      </c>
      <c r="B17" s="179">
        <v>29.3</v>
      </c>
      <c r="C17" s="189">
        <v>1.6</v>
      </c>
      <c r="D17" s="280"/>
      <c r="E17" s="195" t="s">
        <v>827</v>
      </c>
      <c r="F17" s="195" t="s">
        <v>955</v>
      </c>
      <c r="G17" s="222"/>
      <c r="H17" s="221"/>
      <c r="I17" s="190"/>
      <c r="J17" s="871"/>
      <c r="K17" s="872"/>
    </row>
    <row r="18" spans="1:11" x14ac:dyDescent="0.25">
      <c r="A18" s="142" t="s">
        <v>438</v>
      </c>
      <c r="B18" s="179">
        <v>16.7</v>
      </c>
      <c r="C18" s="189">
        <v>1.6</v>
      </c>
      <c r="D18" s="280"/>
      <c r="E18" s="195" t="s">
        <v>829</v>
      </c>
      <c r="F18" s="195" t="s">
        <v>956</v>
      </c>
      <c r="G18" s="197" t="s">
        <v>1007</v>
      </c>
      <c r="H18" s="198" t="s">
        <v>962</v>
      </c>
      <c r="I18" s="271">
        <v>1.3</v>
      </c>
      <c r="J18" s="873" t="s">
        <v>987</v>
      </c>
      <c r="K18" s="874"/>
    </row>
    <row r="19" spans="1:11" x14ac:dyDescent="0.25">
      <c r="A19" s="142" t="s">
        <v>439</v>
      </c>
      <c r="B19" s="179">
        <v>25.1</v>
      </c>
      <c r="C19" s="189">
        <v>1.3</v>
      </c>
      <c r="D19" s="280"/>
      <c r="E19" s="195" t="s">
        <v>826</v>
      </c>
      <c r="F19" s="195" t="s">
        <v>951</v>
      </c>
      <c r="G19" s="222"/>
      <c r="H19" s="221"/>
      <c r="I19" s="190"/>
      <c r="J19" s="875"/>
      <c r="K19" s="876"/>
    </row>
    <row r="20" spans="1:11" x14ac:dyDescent="0.25">
      <c r="A20" s="142" t="s">
        <v>440</v>
      </c>
      <c r="B20" s="179">
        <v>29.3</v>
      </c>
      <c r="C20" s="189">
        <v>1.6</v>
      </c>
      <c r="D20" s="280"/>
      <c r="E20" s="195" t="s">
        <v>827</v>
      </c>
      <c r="F20" s="195" t="s">
        <v>955</v>
      </c>
      <c r="G20" s="222"/>
      <c r="H20" s="221"/>
      <c r="I20" s="190"/>
      <c r="J20" s="871"/>
      <c r="K20" s="872"/>
    </row>
    <row r="21" spans="1:11" x14ac:dyDescent="0.25">
      <c r="A21" s="142" t="s">
        <v>441</v>
      </c>
      <c r="B21" s="179">
        <v>42</v>
      </c>
      <c r="C21" s="189">
        <v>1.6</v>
      </c>
      <c r="D21" s="281" t="s">
        <v>842</v>
      </c>
      <c r="E21" s="223"/>
      <c r="F21" s="201" t="s">
        <v>956</v>
      </c>
      <c r="G21" s="197" t="s">
        <v>1007</v>
      </c>
      <c r="H21" s="198" t="s">
        <v>962</v>
      </c>
      <c r="I21" s="271">
        <v>1.3</v>
      </c>
      <c r="J21" s="873" t="s">
        <v>861</v>
      </c>
      <c r="K21" s="874"/>
    </row>
    <row r="22" spans="1:11" x14ac:dyDescent="0.25">
      <c r="A22" s="142" t="s">
        <v>442</v>
      </c>
      <c r="B22" s="179">
        <v>25.1</v>
      </c>
      <c r="C22" s="189">
        <v>1.3</v>
      </c>
      <c r="D22" s="280"/>
      <c r="E22" s="224"/>
      <c r="F22" s="225"/>
      <c r="G22" s="226"/>
      <c r="H22" s="225"/>
      <c r="I22" s="190"/>
      <c r="J22" s="875"/>
      <c r="K22" s="876"/>
    </row>
    <row r="23" spans="1:11" x14ac:dyDescent="0.25">
      <c r="A23" s="142" t="s">
        <v>443</v>
      </c>
      <c r="B23" s="179">
        <v>37.200000000000003</v>
      </c>
      <c r="C23" s="189">
        <v>1.3</v>
      </c>
      <c r="D23" s="281" t="s">
        <v>1048</v>
      </c>
      <c r="E23" s="223"/>
      <c r="F23" s="201" t="s">
        <v>952</v>
      </c>
      <c r="G23" s="227"/>
      <c r="H23" s="228"/>
      <c r="I23" s="190"/>
      <c r="J23" s="852"/>
      <c r="K23" s="853"/>
    </row>
    <row r="24" spans="1:11" x14ac:dyDescent="0.25">
      <c r="A24" s="142" t="s">
        <v>444</v>
      </c>
      <c r="B24" s="179">
        <v>33.5</v>
      </c>
      <c r="C24" s="189">
        <v>1.6</v>
      </c>
      <c r="D24" s="280"/>
      <c r="E24" s="195" t="s">
        <v>829</v>
      </c>
      <c r="F24" s="195" t="s">
        <v>956</v>
      </c>
      <c r="G24" s="197" t="s">
        <v>1007</v>
      </c>
      <c r="H24" s="198" t="s">
        <v>962</v>
      </c>
      <c r="I24" s="271">
        <v>1.3</v>
      </c>
      <c r="J24" s="854"/>
      <c r="K24" s="855"/>
    </row>
    <row r="25" spans="1:11" x14ac:dyDescent="0.25">
      <c r="A25" s="142" t="s">
        <v>445</v>
      </c>
      <c r="B25" s="179">
        <v>42</v>
      </c>
      <c r="C25" s="189">
        <v>1.6</v>
      </c>
      <c r="D25" s="280"/>
      <c r="E25" s="195" t="s">
        <v>827</v>
      </c>
      <c r="F25" s="195" t="s">
        <v>956</v>
      </c>
      <c r="G25" s="197" t="s">
        <v>1007</v>
      </c>
      <c r="H25" s="198" t="s">
        <v>962</v>
      </c>
      <c r="I25" s="271">
        <v>1.3</v>
      </c>
      <c r="J25" s="877"/>
      <c r="K25" s="878"/>
    </row>
    <row r="26" spans="1:11" x14ac:dyDescent="0.25">
      <c r="A26" s="142" t="s">
        <v>446</v>
      </c>
      <c r="B26" s="179">
        <v>33.5</v>
      </c>
      <c r="C26" s="189">
        <v>1.6</v>
      </c>
      <c r="D26" s="280"/>
      <c r="E26" s="195" t="s">
        <v>829</v>
      </c>
      <c r="F26" s="195" t="s">
        <v>958</v>
      </c>
      <c r="G26" s="197" t="s">
        <v>1007</v>
      </c>
      <c r="H26" s="198" t="s">
        <v>962</v>
      </c>
      <c r="I26" s="271">
        <v>1.3</v>
      </c>
      <c r="J26" s="873" t="s">
        <v>1016</v>
      </c>
      <c r="K26" s="874"/>
    </row>
    <row r="27" spans="1:11" x14ac:dyDescent="0.25">
      <c r="A27" s="142" t="s">
        <v>447</v>
      </c>
      <c r="B27" s="179">
        <v>42</v>
      </c>
      <c r="C27" s="189">
        <v>1.3</v>
      </c>
      <c r="D27" s="282" t="s">
        <v>1028</v>
      </c>
      <c r="E27" s="220"/>
      <c r="F27" s="220"/>
      <c r="G27" s="219"/>
      <c r="H27" s="220"/>
      <c r="I27" s="190"/>
      <c r="J27" s="873" t="s">
        <v>1008</v>
      </c>
      <c r="K27" s="874"/>
    </row>
    <row r="28" spans="1:11" x14ac:dyDescent="0.25">
      <c r="A28" s="142" t="s">
        <v>448</v>
      </c>
      <c r="B28" s="179">
        <v>25.1</v>
      </c>
      <c r="C28" s="189">
        <v>1.6</v>
      </c>
      <c r="D28" s="280"/>
      <c r="E28" s="195" t="s">
        <v>830</v>
      </c>
      <c r="F28" s="195" t="s">
        <v>955</v>
      </c>
      <c r="G28" s="222"/>
      <c r="H28" s="221"/>
      <c r="I28" s="190"/>
      <c r="J28" s="873" t="s">
        <v>1017</v>
      </c>
      <c r="K28" s="874"/>
    </row>
    <row r="29" spans="1:11" x14ac:dyDescent="0.25">
      <c r="A29" s="142" t="s">
        <v>449</v>
      </c>
      <c r="B29" s="179">
        <v>21</v>
      </c>
      <c r="C29" s="189">
        <v>1.6</v>
      </c>
      <c r="D29" s="280"/>
      <c r="E29" s="195" t="s">
        <v>827</v>
      </c>
      <c r="F29" s="195" t="s">
        <v>955</v>
      </c>
      <c r="G29" s="222"/>
      <c r="H29" s="221"/>
      <c r="I29" s="190"/>
      <c r="J29" s="852"/>
      <c r="K29" s="853"/>
    </row>
    <row r="30" spans="1:11" x14ac:dyDescent="0.25">
      <c r="A30" s="142" t="s">
        <v>201</v>
      </c>
      <c r="B30" s="179">
        <v>16.7</v>
      </c>
      <c r="C30" s="189">
        <v>1.3</v>
      </c>
      <c r="D30" s="280"/>
      <c r="E30" s="195" t="s">
        <v>826</v>
      </c>
      <c r="F30" s="195" t="s">
        <v>951</v>
      </c>
      <c r="G30" s="222"/>
      <c r="H30" s="221"/>
      <c r="I30" s="190"/>
      <c r="J30" s="852"/>
      <c r="K30" s="853"/>
    </row>
    <row r="31" spans="1:11" x14ac:dyDescent="0.25">
      <c r="A31" s="142" t="s">
        <v>450</v>
      </c>
      <c r="B31" s="179">
        <v>16.7</v>
      </c>
      <c r="C31" s="189">
        <v>1.6</v>
      </c>
      <c r="D31" s="280"/>
      <c r="E31" s="195" t="s">
        <v>829</v>
      </c>
      <c r="F31" s="195" t="s">
        <v>956</v>
      </c>
      <c r="G31" s="197" t="s">
        <v>1007</v>
      </c>
      <c r="H31" s="198" t="s">
        <v>962</v>
      </c>
      <c r="I31" s="271">
        <v>1.3</v>
      </c>
      <c r="J31" s="854"/>
      <c r="K31" s="855"/>
    </row>
    <row r="32" spans="1:11" x14ac:dyDescent="0.25">
      <c r="A32" s="229" t="s">
        <v>451</v>
      </c>
      <c r="B32" s="180">
        <v>37.200000000000003</v>
      </c>
      <c r="C32" s="189">
        <v>1.3</v>
      </c>
      <c r="D32" s="280"/>
      <c r="E32" s="195" t="s">
        <v>933</v>
      </c>
      <c r="F32" s="195" t="s">
        <v>952</v>
      </c>
      <c r="G32" s="222"/>
      <c r="H32" s="221"/>
      <c r="I32" s="190"/>
      <c r="J32" s="852"/>
      <c r="K32" s="853"/>
    </row>
    <row r="33" spans="1:11" x14ac:dyDescent="0.25">
      <c r="A33" s="230" t="s">
        <v>452</v>
      </c>
      <c r="B33" s="181">
        <v>42</v>
      </c>
      <c r="C33" s="189">
        <v>1.3</v>
      </c>
      <c r="D33" s="280"/>
      <c r="E33" s="195" t="s">
        <v>940</v>
      </c>
      <c r="F33" s="195" t="s">
        <v>959</v>
      </c>
      <c r="G33" s="222"/>
      <c r="H33" s="221"/>
      <c r="I33" s="190"/>
      <c r="J33" s="852"/>
      <c r="K33" s="853"/>
    </row>
    <row r="34" spans="1:11" x14ac:dyDescent="0.25">
      <c r="A34" s="230" t="s">
        <v>453</v>
      </c>
      <c r="B34" s="181">
        <v>33.5</v>
      </c>
      <c r="C34" s="189">
        <v>1.3</v>
      </c>
      <c r="D34" s="280"/>
      <c r="E34" s="195" t="s">
        <v>826</v>
      </c>
      <c r="F34" s="195" t="s">
        <v>951</v>
      </c>
      <c r="G34" s="222"/>
      <c r="H34" s="221"/>
      <c r="I34" s="190"/>
      <c r="J34" s="852"/>
      <c r="K34" s="853"/>
    </row>
    <row r="35" spans="1:11" x14ac:dyDescent="0.25">
      <c r="A35" s="142" t="s">
        <v>257</v>
      </c>
      <c r="B35" s="179">
        <v>16.7</v>
      </c>
      <c r="C35" s="189">
        <v>1.3</v>
      </c>
      <c r="D35" s="280"/>
      <c r="E35" s="195" t="s">
        <v>826</v>
      </c>
      <c r="F35" s="195" t="s">
        <v>951</v>
      </c>
      <c r="G35" s="222"/>
      <c r="H35" s="221"/>
      <c r="I35" s="190"/>
      <c r="J35" s="852"/>
      <c r="K35" s="853"/>
    </row>
    <row r="36" spans="1:11" x14ac:dyDescent="0.25">
      <c r="A36" s="142" t="s">
        <v>454</v>
      </c>
      <c r="B36" s="179">
        <v>8.4</v>
      </c>
      <c r="C36" s="189">
        <v>1.3</v>
      </c>
      <c r="D36" s="280"/>
      <c r="E36" s="195" t="s">
        <v>989</v>
      </c>
      <c r="F36" s="195" t="s">
        <v>960</v>
      </c>
      <c r="G36" s="222"/>
      <c r="H36" s="221"/>
      <c r="I36" s="190"/>
      <c r="J36" s="871"/>
      <c r="K36" s="872"/>
    </row>
    <row r="37" spans="1:11" x14ac:dyDescent="0.25">
      <c r="A37" s="231" t="s">
        <v>456</v>
      </c>
      <c r="B37" s="182">
        <v>42</v>
      </c>
      <c r="C37" s="189">
        <v>1.6</v>
      </c>
      <c r="D37" s="281" t="s">
        <v>842</v>
      </c>
      <c r="E37" s="195" t="s">
        <v>986</v>
      </c>
      <c r="F37" s="195" t="s">
        <v>961</v>
      </c>
      <c r="G37" s="222"/>
      <c r="H37" s="221"/>
      <c r="I37" s="190"/>
      <c r="J37" s="873" t="s">
        <v>840</v>
      </c>
      <c r="K37" s="874"/>
    </row>
    <row r="38" spans="1:11" x14ac:dyDescent="0.25">
      <c r="A38" s="142" t="s">
        <v>455</v>
      </c>
      <c r="B38" s="179">
        <v>33.5</v>
      </c>
      <c r="C38" s="189">
        <v>1.3</v>
      </c>
      <c r="D38" s="280"/>
      <c r="E38" s="195" t="s">
        <v>933</v>
      </c>
      <c r="F38" s="221"/>
      <c r="G38" s="222"/>
      <c r="H38" s="221"/>
      <c r="I38" s="190"/>
      <c r="J38" s="852"/>
      <c r="K38" s="853"/>
    </row>
    <row r="39" spans="1:11" x14ac:dyDescent="0.25">
      <c r="A39" s="231" t="s">
        <v>457</v>
      </c>
      <c r="B39" s="179">
        <v>42</v>
      </c>
      <c r="C39" s="189">
        <v>1.3</v>
      </c>
      <c r="D39" s="280"/>
      <c r="E39" s="195" t="s">
        <v>933</v>
      </c>
      <c r="F39" s="221"/>
      <c r="G39" s="222"/>
      <c r="H39" s="221"/>
      <c r="I39" s="190"/>
      <c r="J39" s="871"/>
      <c r="K39" s="872"/>
    </row>
    <row r="40" spans="1:11" x14ac:dyDescent="0.25">
      <c r="A40" s="231" t="s">
        <v>458</v>
      </c>
      <c r="B40" s="179">
        <v>33.799999999999997</v>
      </c>
      <c r="C40" s="189">
        <v>1.3</v>
      </c>
      <c r="D40" s="282" t="s">
        <v>866</v>
      </c>
      <c r="E40" s="220"/>
      <c r="F40" s="220"/>
      <c r="G40" s="219"/>
      <c r="H40" s="220"/>
      <c r="I40" s="190"/>
      <c r="J40" s="873" t="s">
        <v>841</v>
      </c>
      <c r="K40" s="874"/>
    </row>
    <row r="41" spans="1:11" x14ac:dyDescent="0.25">
      <c r="A41" s="231" t="s">
        <v>459</v>
      </c>
      <c r="B41" s="179">
        <v>46</v>
      </c>
      <c r="C41" s="189">
        <v>1.6</v>
      </c>
      <c r="D41" s="280"/>
      <c r="E41" s="195" t="s">
        <v>827</v>
      </c>
      <c r="F41" s="195" t="s">
        <v>955</v>
      </c>
      <c r="G41" s="222"/>
      <c r="H41" s="221"/>
      <c r="I41" s="190"/>
      <c r="J41" s="873" t="s">
        <v>990</v>
      </c>
      <c r="K41" s="874"/>
    </row>
    <row r="42" spans="1:11" x14ac:dyDescent="0.25">
      <c r="A42" s="231" t="s">
        <v>460</v>
      </c>
      <c r="B42" s="179">
        <v>16.7</v>
      </c>
      <c r="C42" s="189">
        <v>1.3</v>
      </c>
      <c r="D42" s="280"/>
      <c r="E42" s="220"/>
      <c r="F42" s="193" t="s">
        <v>951</v>
      </c>
      <c r="G42" s="219"/>
      <c r="H42" s="220"/>
      <c r="I42" s="190"/>
      <c r="J42" s="879" t="s">
        <v>1026</v>
      </c>
      <c r="K42" s="880"/>
    </row>
    <row r="43" spans="1:11" x14ac:dyDescent="0.25">
      <c r="A43" s="231" t="s">
        <v>461</v>
      </c>
      <c r="B43" s="179">
        <v>16.7</v>
      </c>
      <c r="C43" s="189">
        <v>1.3</v>
      </c>
      <c r="D43" s="280"/>
      <c r="E43" s="195" t="s">
        <v>831</v>
      </c>
      <c r="F43" s="195" t="s">
        <v>962</v>
      </c>
      <c r="G43" s="222"/>
      <c r="H43" s="221"/>
      <c r="I43" s="190"/>
      <c r="J43" s="881"/>
      <c r="K43" s="882"/>
    </row>
    <row r="44" spans="1:11" x14ac:dyDescent="0.25">
      <c r="A44" s="231" t="s">
        <v>462</v>
      </c>
      <c r="B44" s="179">
        <v>21</v>
      </c>
      <c r="C44" s="189">
        <v>1.3</v>
      </c>
      <c r="D44" s="280"/>
      <c r="E44" s="220"/>
      <c r="F44" s="220"/>
      <c r="G44" s="219"/>
      <c r="H44" s="220"/>
      <c r="I44" s="190"/>
      <c r="J44" s="873" t="s">
        <v>1010</v>
      </c>
      <c r="K44" s="874"/>
    </row>
    <row r="45" spans="1:11" x14ac:dyDescent="0.25">
      <c r="A45" s="231" t="s">
        <v>463</v>
      </c>
      <c r="B45" s="179">
        <v>4.2</v>
      </c>
      <c r="C45" s="189">
        <v>1.6</v>
      </c>
      <c r="D45" s="280"/>
      <c r="E45" s="195" t="s">
        <v>832</v>
      </c>
      <c r="F45" s="195" t="s">
        <v>963</v>
      </c>
      <c r="G45" s="222"/>
      <c r="H45" s="221"/>
      <c r="I45" s="190"/>
      <c r="J45" s="881"/>
      <c r="K45" s="882"/>
    </row>
    <row r="46" spans="1:11" x14ac:dyDescent="0.25">
      <c r="A46" s="142" t="s">
        <v>464</v>
      </c>
      <c r="B46" s="179">
        <v>31.4</v>
      </c>
      <c r="C46" s="189">
        <v>1.3</v>
      </c>
      <c r="D46" s="280"/>
      <c r="E46" s="195" t="s">
        <v>833</v>
      </c>
      <c r="F46" s="195" t="s">
        <v>969</v>
      </c>
      <c r="G46" s="222"/>
      <c r="H46" s="221"/>
      <c r="I46" s="190"/>
      <c r="J46" s="873" t="s">
        <v>991</v>
      </c>
      <c r="K46" s="874"/>
    </row>
    <row r="47" spans="1:11" x14ac:dyDescent="0.25">
      <c r="A47" s="142" t="s">
        <v>465</v>
      </c>
      <c r="B47" s="179">
        <v>33.5</v>
      </c>
      <c r="C47" s="189">
        <v>1.3</v>
      </c>
      <c r="D47" s="280"/>
      <c r="E47" s="195" t="s">
        <v>831</v>
      </c>
      <c r="F47" s="195" t="s">
        <v>962</v>
      </c>
      <c r="G47" s="222"/>
      <c r="H47" s="221"/>
      <c r="I47" s="190"/>
      <c r="J47" s="852"/>
      <c r="K47" s="853"/>
    </row>
    <row r="48" spans="1:11" x14ac:dyDescent="0.25">
      <c r="A48" s="142" t="s">
        <v>293</v>
      </c>
      <c r="B48" s="179">
        <v>16.7</v>
      </c>
      <c r="C48" s="189">
        <v>1.3</v>
      </c>
      <c r="D48" s="280"/>
      <c r="E48" s="195" t="s">
        <v>834</v>
      </c>
      <c r="F48" s="195" t="s">
        <v>953</v>
      </c>
      <c r="G48" s="222"/>
      <c r="H48" s="221"/>
      <c r="I48" s="190"/>
      <c r="J48" s="871"/>
      <c r="K48" s="872"/>
    </row>
    <row r="49" spans="1:11" x14ac:dyDescent="0.25">
      <c r="A49" s="142" t="s">
        <v>466</v>
      </c>
      <c r="B49" s="179">
        <v>21</v>
      </c>
      <c r="C49" s="189">
        <v>1.3</v>
      </c>
      <c r="D49" s="280"/>
      <c r="E49" s="220"/>
      <c r="F49" s="220"/>
      <c r="G49" s="219"/>
      <c r="H49" s="220"/>
      <c r="I49" s="190"/>
      <c r="J49" s="873" t="s">
        <v>1025</v>
      </c>
      <c r="K49" s="874"/>
    </row>
    <row r="50" spans="1:11" x14ac:dyDescent="0.25">
      <c r="A50" s="231" t="s">
        <v>298</v>
      </c>
      <c r="B50" s="183">
        <v>42</v>
      </c>
      <c r="C50" s="189">
        <v>1.3</v>
      </c>
      <c r="D50" s="280"/>
      <c r="E50" s="195" t="s">
        <v>826</v>
      </c>
      <c r="F50" s="195" t="s">
        <v>953</v>
      </c>
      <c r="G50" s="222"/>
      <c r="H50" s="221"/>
      <c r="I50" s="190"/>
      <c r="J50" s="873" t="s">
        <v>970</v>
      </c>
      <c r="K50" s="874"/>
    </row>
    <row r="51" spans="1:11" x14ac:dyDescent="0.25">
      <c r="A51" s="142" t="s">
        <v>300</v>
      </c>
      <c r="B51" s="179">
        <v>16.7</v>
      </c>
      <c r="C51" s="189">
        <v>1.6</v>
      </c>
      <c r="D51" s="280"/>
      <c r="E51" s="220"/>
      <c r="F51" s="203" t="s">
        <v>964</v>
      </c>
      <c r="G51" s="219"/>
      <c r="H51" s="220"/>
      <c r="I51" s="190"/>
      <c r="J51" s="852"/>
      <c r="K51" s="853"/>
    </row>
    <row r="52" spans="1:11" x14ac:dyDescent="0.25">
      <c r="A52" s="231" t="s">
        <v>467</v>
      </c>
      <c r="B52" s="179">
        <v>16.7</v>
      </c>
      <c r="C52" s="189">
        <v>1.3</v>
      </c>
      <c r="D52" s="280"/>
      <c r="E52" s="195" t="s">
        <v>831</v>
      </c>
      <c r="F52" s="195" t="s">
        <v>962</v>
      </c>
      <c r="G52" s="222"/>
      <c r="H52" s="221"/>
      <c r="I52" s="190"/>
      <c r="J52" s="852"/>
      <c r="K52" s="853"/>
    </row>
    <row r="53" spans="1:11" x14ac:dyDescent="0.25">
      <c r="A53" s="231" t="s">
        <v>468</v>
      </c>
      <c r="B53" s="179">
        <v>16.7</v>
      </c>
      <c r="C53" s="189">
        <v>1.3</v>
      </c>
      <c r="D53" s="280"/>
      <c r="E53" s="195" t="s">
        <v>831</v>
      </c>
      <c r="F53" s="195" t="s">
        <v>962</v>
      </c>
      <c r="G53" s="222"/>
      <c r="H53" s="221"/>
      <c r="I53" s="190"/>
      <c r="J53" s="852"/>
      <c r="K53" s="853"/>
    </row>
    <row r="54" spans="1:11" x14ac:dyDescent="0.25">
      <c r="A54" s="231" t="s">
        <v>44</v>
      </c>
      <c r="B54" s="179">
        <v>25.1</v>
      </c>
      <c r="C54" s="189">
        <v>1.3</v>
      </c>
      <c r="D54" s="280"/>
      <c r="E54" s="195" t="s">
        <v>826</v>
      </c>
      <c r="F54" s="195" t="s">
        <v>951</v>
      </c>
      <c r="G54" s="222"/>
      <c r="H54" s="221"/>
      <c r="I54" s="190"/>
      <c r="J54" s="852"/>
      <c r="K54" s="853"/>
    </row>
    <row r="55" spans="1:11" x14ac:dyDescent="0.25">
      <c r="A55" s="231" t="s">
        <v>469</v>
      </c>
      <c r="B55" s="179">
        <v>46</v>
      </c>
      <c r="C55" s="189">
        <v>1.6</v>
      </c>
      <c r="D55" s="283" t="s">
        <v>842</v>
      </c>
      <c r="E55" s="221"/>
      <c r="F55" s="221"/>
      <c r="G55" s="222"/>
      <c r="H55" s="221"/>
      <c r="I55" s="190"/>
      <c r="J55" s="852"/>
      <c r="K55" s="853"/>
    </row>
    <row r="56" spans="1:11" x14ac:dyDescent="0.25">
      <c r="A56" s="231" t="s">
        <v>470</v>
      </c>
      <c r="B56" s="179">
        <v>46</v>
      </c>
      <c r="C56" s="189">
        <v>1.6</v>
      </c>
      <c r="D56" s="280"/>
      <c r="E56" s="195" t="s">
        <v>986</v>
      </c>
      <c r="F56" s="195" t="s">
        <v>957</v>
      </c>
      <c r="G56" s="222"/>
      <c r="H56" s="221"/>
      <c r="I56" s="190"/>
      <c r="J56" s="852"/>
      <c r="K56" s="853"/>
    </row>
    <row r="57" spans="1:11" x14ac:dyDescent="0.25">
      <c r="A57" s="231" t="s">
        <v>471</v>
      </c>
      <c r="B57" s="179">
        <v>46</v>
      </c>
      <c r="C57" s="189">
        <v>1.6</v>
      </c>
      <c r="D57" s="280"/>
      <c r="E57" s="195" t="s">
        <v>986</v>
      </c>
      <c r="F57" s="195" t="s">
        <v>957</v>
      </c>
      <c r="G57" s="222"/>
      <c r="H57" s="221"/>
      <c r="I57" s="190"/>
      <c r="J57" s="852"/>
      <c r="K57" s="853"/>
    </row>
    <row r="58" spans="1:11" x14ac:dyDescent="0.25">
      <c r="A58" s="231" t="s">
        <v>472</v>
      </c>
      <c r="B58" s="179">
        <v>50.2</v>
      </c>
      <c r="C58" s="189">
        <v>1.6</v>
      </c>
      <c r="D58" s="280"/>
      <c r="E58" s="221"/>
      <c r="F58" s="196" t="s">
        <v>955</v>
      </c>
      <c r="G58" s="222"/>
      <c r="H58" s="221"/>
      <c r="I58" s="190"/>
      <c r="J58" s="871"/>
      <c r="K58" s="872"/>
    </row>
    <row r="59" spans="1:11" x14ac:dyDescent="0.25">
      <c r="A59" s="231" t="s">
        <v>473</v>
      </c>
      <c r="B59" s="179">
        <v>21</v>
      </c>
      <c r="C59" s="189">
        <v>1</v>
      </c>
      <c r="D59" s="280"/>
      <c r="E59" s="195" t="s">
        <v>923</v>
      </c>
      <c r="F59" s="195" t="s">
        <v>965</v>
      </c>
      <c r="G59" s="197" t="s">
        <v>1011</v>
      </c>
      <c r="H59" s="205" t="s">
        <v>974</v>
      </c>
      <c r="I59" s="271">
        <v>1.3</v>
      </c>
      <c r="J59" s="873" t="s">
        <v>1018</v>
      </c>
      <c r="K59" s="874"/>
    </row>
    <row r="60" spans="1:11" x14ac:dyDescent="0.25">
      <c r="A60" s="231" t="s">
        <v>474</v>
      </c>
      <c r="B60" s="179">
        <v>37.200000000000003</v>
      </c>
      <c r="C60" s="189">
        <v>1.3</v>
      </c>
      <c r="D60" s="280"/>
      <c r="E60" s="220"/>
      <c r="F60" s="220"/>
      <c r="G60" s="219"/>
      <c r="H60" s="220"/>
      <c r="I60" s="190"/>
      <c r="J60" s="873" t="s">
        <v>1027</v>
      </c>
      <c r="K60" s="874"/>
    </row>
    <row r="61" spans="1:11" x14ac:dyDescent="0.25">
      <c r="A61" s="231" t="s">
        <v>475</v>
      </c>
      <c r="B61" s="179">
        <v>29.3</v>
      </c>
      <c r="C61" s="189">
        <v>1.3</v>
      </c>
      <c r="D61" s="280"/>
      <c r="E61" s="195" t="s">
        <v>826</v>
      </c>
      <c r="F61" s="195" t="s">
        <v>951</v>
      </c>
      <c r="G61" s="197" t="s">
        <v>1007</v>
      </c>
      <c r="H61" s="198" t="s">
        <v>954</v>
      </c>
      <c r="I61" s="271">
        <v>1</v>
      </c>
      <c r="J61" s="883"/>
      <c r="K61" s="884"/>
    </row>
    <row r="62" spans="1:11" x14ac:dyDescent="0.25">
      <c r="A62" s="231" t="s">
        <v>331</v>
      </c>
      <c r="B62" s="179">
        <v>21</v>
      </c>
      <c r="C62" s="189">
        <v>1.3</v>
      </c>
      <c r="D62" s="280"/>
      <c r="E62" s="195" t="s">
        <v>835</v>
      </c>
      <c r="F62" s="195" t="s">
        <v>951</v>
      </c>
      <c r="G62" s="222"/>
      <c r="H62" s="221"/>
      <c r="I62" s="190"/>
      <c r="J62" s="873" t="s">
        <v>1019</v>
      </c>
      <c r="K62" s="874"/>
    </row>
    <row r="63" spans="1:11" x14ac:dyDescent="0.25">
      <c r="A63" s="231" t="s">
        <v>476</v>
      </c>
      <c r="B63" s="179">
        <v>42</v>
      </c>
      <c r="C63" s="189">
        <v>1.6</v>
      </c>
      <c r="D63" s="280"/>
      <c r="E63" s="195" t="s">
        <v>827</v>
      </c>
      <c r="F63" s="195" t="s">
        <v>955</v>
      </c>
      <c r="G63" s="222"/>
      <c r="H63" s="221"/>
      <c r="I63" s="190"/>
      <c r="J63" s="852"/>
      <c r="K63" s="853"/>
    </row>
    <row r="64" spans="1:11" x14ac:dyDescent="0.25">
      <c r="A64" s="231" t="s">
        <v>477</v>
      </c>
      <c r="B64" s="181">
        <v>33.5</v>
      </c>
      <c r="C64" s="189">
        <v>1.6</v>
      </c>
      <c r="D64" s="280"/>
      <c r="E64" s="195" t="s">
        <v>827</v>
      </c>
      <c r="F64" s="195" t="s">
        <v>955</v>
      </c>
      <c r="G64" s="222"/>
      <c r="H64" s="221"/>
      <c r="I64" s="190"/>
      <c r="J64" s="871"/>
      <c r="K64" s="872"/>
    </row>
    <row r="65" spans="1:11" x14ac:dyDescent="0.25">
      <c r="A65" s="231" t="s">
        <v>478</v>
      </c>
      <c r="B65" s="181">
        <v>37.200000000000003</v>
      </c>
      <c r="C65" s="189">
        <v>1.6</v>
      </c>
      <c r="D65" s="284" t="s">
        <v>842</v>
      </c>
      <c r="E65" s="195"/>
      <c r="F65" s="195" t="s">
        <v>955</v>
      </c>
      <c r="G65" s="222"/>
      <c r="H65" s="221"/>
      <c r="I65" s="190"/>
      <c r="J65" s="873" t="s">
        <v>1023</v>
      </c>
      <c r="K65" s="874"/>
    </row>
    <row r="66" spans="1:11" x14ac:dyDescent="0.25">
      <c r="A66" s="232" t="s">
        <v>479</v>
      </c>
      <c r="B66" s="181">
        <v>42</v>
      </c>
      <c r="C66" s="189">
        <v>1.3</v>
      </c>
      <c r="D66" s="280"/>
      <c r="E66" s="193" t="s">
        <v>940</v>
      </c>
      <c r="F66" s="193" t="s">
        <v>951</v>
      </c>
      <c r="G66" s="219"/>
      <c r="H66" s="220"/>
      <c r="I66" s="190"/>
      <c r="J66" s="873" t="s">
        <v>1024</v>
      </c>
      <c r="K66" s="874"/>
    </row>
    <row r="67" spans="1:11" x14ac:dyDescent="0.25">
      <c r="A67" s="233" t="s">
        <v>480</v>
      </c>
      <c r="B67" s="181">
        <v>4.2</v>
      </c>
      <c r="C67" s="189">
        <v>1.6</v>
      </c>
      <c r="D67" s="280"/>
      <c r="E67" s="220"/>
      <c r="F67" s="204" t="s">
        <v>977</v>
      </c>
      <c r="G67" s="219"/>
      <c r="H67" s="220"/>
      <c r="I67" s="190"/>
      <c r="J67" s="873" t="s">
        <v>976</v>
      </c>
      <c r="K67" s="874"/>
    </row>
    <row r="68" spans="1:11" x14ac:dyDescent="0.25">
      <c r="A68" s="231" t="s">
        <v>481</v>
      </c>
      <c r="B68" s="181">
        <v>46</v>
      </c>
      <c r="C68" s="189">
        <v>1.6</v>
      </c>
      <c r="D68" s="280"/>
      <c r="E68" s="195" t="s">
        <v>829</v>
      </c>
      <c r="F68" s="195" t="s">
        <v>956</v>
      </c>
      <c r="G68" s="197" t="s">
        <v>1007</v>
      </c>
      <c r="H68" s="198" t="s">
        <v>962</v>
      </c>
      <c r="I68" s="271">
        <v>1.3</v>
      </c>
      <c r="J68" s="883"/>
      <c r="K68" s="884"/>
    </row>
    <row r="69" spans="1:11" x14ac:dyDescent="0.25">
      <c r="A69" s="234" t="s">
        <v>482</v>
      </c>
      <c r="B69" s="184">
        <v>33.5</v>
      </c>
      <c r="C69" s="189">
        <v>1.3</v>
      </c>
      <c r="D69" s="280"/>
      <c r="E69" s="195" t="s">
        <v>826</v>
      </c>
      <c r="F69" s="221"/>
      <c r="G69" s="222"/>
      <c r="H69" s="221"/>
      <c r="I69" s="190"/>
      <c r="J69" s="873" t="s">
        <v>931</v>
      </c>
      <c r="K69" s="874"/>
    </row>
    <row r="70" spans="1:11" x14ac:dyDescent="0.25">
      <c r="A70" s="231" t="s">
        <v>483</v>
      </c>
      <c r="B70" s="183">
        <v>50.2</v>
      </c>
      <c r="C70" s="189">
        <v>1.6</v>
      </c>
      <c r="D70" s="280"/>
      <c r="E70" s="221"/>
      <c r="F70" s="195" t="s">
        <v>955</v>
      </c>
      <c r="G70" s="222"/>
      <c r="H70" s="221"/>
      <c r="I70" s="190"/>
      <c r="J70" s="881"/>
      <c r="K70" s="882"/>
    </row>
    <row r="71" spans="1:11" x14ac:dyDescent="0.25">
      <c r="A71" s="235" t="s">
        <v>484</v>
      </c>
      <c r="B71" s="185">
        <v>42</v>
      </c>
      <c r="C71" s="189">
        <v>1.3</v>
      </c>
      <c r="D71" s="281" t="s">
        <v>862</v>
      </c>
      <c r="E71" s="221"/>
      <c r="F71" s="196" t="s">
        <v>962</v>
      </c>
      <c r="G71" s="222"/>
      <c r="H71" s="221"/>
      <c r="I71" s="190"/>
      <c r="J71" s="873" t="s">
        <v>863</v>
      </c>
      <c r="K71" s="874"/>
    </row>
    <row r="72" spans="1:11" x14ac:dyDescent="0.25">
      <c r="A72" s="236" t="s">
        <v>485</v>
      </c>
      <c r="B72" s="186">
        <v>33.5</v>
      </c>
      <c r="C72" s="189">
        <v>1.6</v>
      </c>
      <c r="D72" s="280"/>
      <c r="E72" s="195" t="s">
        <v>827</v>
      </c>
      <c r="F72" s="195" t="s">
        <v>955</v>
      </c>
      <c r="G72" s="222"/>
      <c r="H72" s="221"/>
      <c r="I72" s="190"/>
      <c r="J72" s="852"/>
      <c r="K72" s="853"/>
    </row>
    <row r="73" spans="1:11" x14ac:dyDescent="0.25">
      <c r="A73" s="236" t="s">
        <v>487</v>
      </c>
      <c r="B73" s="186">
        <v>33.5</v>
      </c>
      <c r="C73" s="189">
        <v>1.3</v>
      </c>
      <c r="D73" s="280"/>
      <c r="E73" s="195" t="s">
        <v>933</v>
      </c>
      <c r="F73" s="195" t="s">
        <v>952</v>
      </c>
      <c r="G73" s="222"/>
      <c r="H73" s="221"/>
      <c r="I73" s="190"/>
      <c r="J73" s="852"/>
      <c r="K73" s="853"/>
    </row>
    <row r="74" spans="1:11" x14ac:dyDescent="0.25">
      <c r="A74" s="236" t="s">
        <v>486</v>
      </c>
      <c r="B74" s="186">
        <v>25.1</v>
      </c>
      <c r="C74" s="189">
        <v>1.3</v>
      </c>
      <c r="D74" s="280"/>
      <c r="E74" s="195" t="s">
        <v>831</v>
      </c>
      <c r="F74" s="195" t="s">
        <v>962</v>
      </c>
      <c r="G74" s="222"/>
      <c r="H74" s="221"/>
      <c r="I74" s="190"/>
      <c r="J74" s="871"/>
      <c r="K74" s="872"/>
    </row>
    <row r="75" spans="1:11" x14ac:dyDescent="0.25">
      <c r="A75" s="236" t="s">
        <v>488</v>
      </c>
      <c r="B75" s="186">
        <v>25.1</v>
      </c>
      <c r="C75" s="189">
        <v>1.6</v>
      </c>
      <c r="D75" s="280"/>
      <c r="E75" s="195" t="s">
        <v>992</v>
      </c>
      <c r="F75" s="195" t="s">
        <v>966</v>
      </c>
      <c r="G75" s="222"/>
      <c r="H75" s="221"/>
      <c r="I75" s="190"/>
      <c r="J75" s="873" t="s">
        <v>971</v>
      </c>
      <c r="K75" s="874"/>
    </row>
    <row r="76" spans="1:11" x14ac:dyDescent="0.25">
      <c r="A76" s="236" t="s">
        <v>489</v>
      </c>
      <c r="B76" s="186">
        <v>25.1</v>
      </c>
      <c r="C76" s="189">
        <v>1.6</v>
      </c>
      <c r="D76" s="281" t="s">
        <v>842</v>
      </c>
      <c r="E76" s="221"/>
      <c r="F76" s="221"/>
      <c r="G76" s="222"/>
      <c r="H76" s="221"/>
      <c r="I76" s="190"/>
      <c r="J76" s="873" t="s">
        <v>864</v>
      </c>
      <c r="K76" s="874"/>
    </row>
    <row r="77" spans="1:11" x14ac:dyDescent="0.25">
      <c r="A77" s="236" t="s">
        <v>490</v>
      </c>
      <c r="B77" s="186">
        <v>42</v>
      </c>
      <c r="C77" s="189">
        <v>1.3</v>
      </c>
      <c r="D77" s="281" t="s">
        <v>862</v>
      </c>
      <c r="E77" s="221"/>
      <c r="F77" s="196" t="s">
        <v>952</v>
      </c>
      <c r="G77" s="222"/>
      <c r="H77" s="221"/>
      <c r="I77" s="190"/>
      <c r="J77" s="852"/>
      <c r="K77" s="853"/>
    </row>
    <row r="78" spans="1:11" x14ac:dyDescent="0.25">
      <c r="A78" s="236" t="s">
        <v>491</v>
      </c>
      <c r="B78" s="186">
        <v>16.7</v>
      </c>
      <c r="C78" s="189">
        <v>1.3</v>
      </c>
      <c r="D78" s="280"/>
      <c r="E78" s="195" t="s">
        <v>826</v>
      </c>
      <c r="F78" s="195" t="s">
        <v>951</v>
      </c>
      <c r="G78" s="197" t="s">
        <v>1007</v>
      </c>
      <c r="H78" s="198" t="s">
        <v>954</v>
      </c>
      <c r="I78" s="271">
        <v>1</v>
      </c>
      <c r="J78" s="877"/>
      <c r="K78" s="878"/>
    </row>
    <row r="79" spans="1:11" x14ac:dyDescent="0.25">
      <c r="A79" s="236" t="s">
        <v>492</v>
      </c>
      <c r="B79" s="186">
        <v>42</v>
      </c>
      <c r="C79" s="189">
        <v>1.3</v>
      </c>
      <c r="D79" s="280"/>
      <c r="E79" s="195" t="s">
        <v>826</v>
      </c>
      <c r="F79" s="195" t="s">
        <v>951</v>
      </c>
      <c r="G79" s="222"/>
      <c r="H79" s="221"/>
      <c r="I79" s="190"/>
      <c r="J79" s="873" t="s">
        <v>993</v>
      </c>
      <c r="K79" s="874"/>
    </row>
    <row r="80" spans="1:11" x14ac:dyDescent="0.25">
      <c r="A80" s="236" t="s">
        <v>493</v>
      </c>
      <c r="B80" s="186">
        <v>46</v>
      </c>
      <c r="C80" s="189">
        <v>1.3</v>
      </c>
      <c r="D80" s="280"/>
      <c r="E80" s="220"/>
      <c r="F80" s="193" t="s">
        <v>951</v>
      </c>
      <c r="G80" s="219"/>
      <c r="H80" s="220"/>
      <c r="I80" s="190"/>
      <c r="J80" s="881"/>
      <c r="K80" s="882"/>
    </row>
    <row r="81" spans="1:11" x14ac:dyDescent="0.25">
      <c r="A81" s="231" t="s">
        <v>494</v>
      </c>
      <c r="B81" s="187">
        <v>16.7</v>
      </c>
      <c r="C81" s="189">
        <v>1.3</v>
      </c>
      <c r="D81" s="280"/>
      <c r="E81" s="195" t="s">
        <v>831</v>
      </c>
      <c r="F81" s="195" t="s">
        <v>962</v>
      </c>
      <c r="G81" s="222"/>
      <c r="H81" s="221"/>
      <c r="I81" s="190"/>
      <c r="J81" s="873" t="s">
        <v>967</v>
      </c>
      <c r="K81" s="874"/>
    </row>
    <row r="82" spans="1:11" x14ac:dyDescent="0.25">
      <c r="A82" s="231" t="s">
        <v>495</v>
      </c>
      <c r="B82" s="187">
        <v>46</v>
      </c>
      <c r="C82" s="189">
        <v>1.6</v>
      </c>
      <c r="D82" s="280"/>
      <c r="E82" s="195" t="s">
        <v>827</v>
      </c>
      <c r="F82" s="195" t="s">
        <v>955</v>
      </c>
      <c r="G82" s="222"/>
      <c r="H82" s="221"/>
      <c r="I82" s="190"/>
      <c r="J82" s="873" t="s">
        <v>968</v>
      </c>
      <c r="K82" s="874"/>
    </row>
    <row r="83" spans="1:11" x14ac:dyDescent="0.25">
      <c r="A83" s="231" t="s">
        <v>496</v>
      </c>
      <c r="B83" s="187">
        <v>46</v>
      </c>
      <c r="C83" s="189">
        <v>1.6</v>
      </c>
      <c r="D83" s="280"/>
      <c r="E83" s="195" t="s">
        <v>986</v>
      </c>
      <c r="F83" s="195" t="s">
        <v>955</v>
      </c>
      <c r="G83" s="222"/>
      <c r="H83" s="221"/>
      <c r="I83" s="190"/>
      <c r="J83" s="881"/>
      <c r="K83" s="882"/>
    </row>
    <row r="84" spans="1:11" x14ac:dyDescent="0.25">
      <c r="A84" s="231" t="s">
        <v>497</v>
      </c>
      <c r="B84" s="187">
        <v>46</v>
      </c>
      <c r="C84" s="189">
        <v>1.6</v>
      </c>
      <c r="D84" s="280"/>
      <c r="E84" s="195" t="s">
        <v>827</v>
      </c>
      <c r="F84" s="195" t="s">
        <v>955</v>
      </c>
      <c r="G84" s="222"/>
      <c r="H84" s="221"/>
      <c r="I84" s="190"/>
      <c r="J84" s="873" t="s">
        <v>972</v>
      </c>
      <c r="K84" s="874"/>
    </row>
    <row r="85" spans="1:11" x14ac:dyDescent="0.25">
      <c r="A85" s="231" t="s">
        <v>498</v>
      </c>
      <c r="B85" s="187">
        <v>142</v>
      </c>
      <c r="C85" s="189">
        <v>1.6</v>
      </c>
      <c r="D85" s="280"/>
      <c r="E85" s="195" t="s">
        <v>827</v>
      </c>
      <c r="F85" s="195" t="s">
        <v>955</v>
      </c>
      <c r="G85" s="222"/>
      <c r="H85" s="221"/>
      <c r="I85" s="190"/>
      <c r="J85" s="852"/>
      <c r="K85" s="853"/>
    </row>
    <row r="86" spans="1:11" x14ac:dyDescent="0.25">
      <c r="A86" s="231" t="s">
        <v>499</v>
      </c>
      <c r="B86" s="187">
        <v>16.7</v>
      </c>
      <c r="C86" s="189">
        <v>1.6</v>
      </c>
      <c r="D86" s="280"/>
      <c r="E86" s="220"/>
      <c r="F86" s="193" t="s">
        <v>963</v>
      </c>
      <c r="G86" s="219"/>
      <c r="H86" s="220"/>
      <c r="I86" s="190"/>
      <c r="J86" s="852"/>
      <c r="K86" s="853"/>
    </row>
    <row r="87" spans="1:11" x14ac:dyDescent="0.25">
      <c r="A87" s="231" t="s">
        <v>500</v>
      </c>
      <c r="B87" s="187">
        <v>8.4</v>
      </c>
      <c r="C87" s="189">
        <v>1.6</v>
      </c>
      <c r="D87" s="280"/>
      <c r="E87" s="220"/>
      <c r="F87" s="193" t="s">
        <v>973</v>
      </c>
      <c r="G87" s="219"/>
      <c r="H87" s="220"/>
      <c r="I87" s="190"/>
      <c r="J87" s="871"/>
      <c r="K87" s="872"/>
    </row>
    <row r="88" spans="1:11" x14ac:dyDescent="0.25">
      <c r="A88" s="231" t="s">
        <v>501</v>
      </c>
      <c r="B88" s="187">
        <v>21</v>
      </c>
      <c r="C88" s="189">
        <v>1.3</v>
      </c>
      <c r="D88" s="280"/>
      <c r="E88" s="195" t="s">
        <v>826</v>
      </c>
      <c r="F88" s="195" t="s">
        <v>974</v>
      </c>
      <c r="G88" s="222"/>
      <c r="H88" s="221"/>
      <c r="I88" s="190"/>
      <c r="J88" s="873" t="s">
        <v>975</v>
      </c>
      <c r="K88" s="874"/>
    </row>
    <row r="89" spans="1:11" x14ac:dyDescent="0.25">
      <c r="A89" s="142" t="s">
        <v>502</v>
      </c>
      <c r="B89" s="179">
        <v>16.7</v>
      </c>
      <c r="C89" s="189">
        <v>1.3</v>
      </c>
      <c r="D89" s="280"/>
      <c r="E89" s="195" t="s">
        <v>826</v>
      </c>
      <c r="F89" s="195" t="s">
        <v>951</v>
      </c>
      <c r="G89" s="222"/>
      <c r="H89" s="221"/>
      <c r="I89" s="190"/>
      <c r="J89" s="852"/>
      <c r="K89" s="853"/>
    </row>
    <row r="90" spans="1:11" x14ac:dyDescent="0.25">
      <c r="A90" s="142" t="s">
        <v>503</v>
      </c>
      <c r="B90" s="179">
        <v>16.7</v>
      </c>
      <c r="C90" s="189">
        <v>1.3</v>
      </c>
      <c r="D90" s="280"/>
      <c r="E90" s="220"/>
      <c r="F90" s="193" t="s">
        <v>962</v>
      </c>
      <c r="G90" s="219"/>
      <c r="H90" s="220"/>
      <c r="I90" s="190"/>
      <c r="J90" s="852"/>
      <c r="K90" s="853"/>
    </row>
    <row r="91" spans="1:11" x14ac:dyDescent="0.25">
      <c r="A91" s="142" t="s">
        <v>504</v>
      </c>
      <c r="B91" s="179">
        <v>2.1</v>
      </c>
      <c r="C91" s="189">
        <v>1.3</v>
      </c>
      <c r="D91" s="280"/>
      <c r="E91" s="195" t="s">
        <v>834</v>
      </c>
      <c r="F91" s="195" t="s">
        <v>974</v>
      </c>
      <c r="G91" s="222"/>
      <c r="H91" s="221"/>
      <c r="I91" s="190"/>
      <c r="J91" s="871"/>
      <c r="K91" s="872"/>
    </row>
    <row r="92" spans="1:11" x14ac:dyDescent="0.25">
      <c r="A92" s="142" t="s">
        <v>505</v>
      </c>
      <c r="B92" s="179">
        <v>16.7</v>
      </c>
      <c r="C92" s="189">
        <v>1.3</v>
      </c>
      <c r="D92" s="280"/>
      <c r="E92" s="195" t="s">
        <v>834</v>
      </c>
      <c r="F92" s="195" t="s">
        <v>974</v>
      </c>
      <c r="G92" s="222"/>
      <c r="H92" s="221"/>
      <c r="I92" s="190"/>
      <c r="J92" s="873" t="s">
        <v>1020</v>
      </c>
      <c r="K92" s="874"/>
    </row>
    <row r="93" spans="1:11" x14ac:dyDescent="0.25">
      <c r="A93" s="142" t="s">
        <v>506</v>
      </c>
      <c r="B93" s="179">
        <v>25.1</v>
      </c>
      <c r="C93" s="189">
        <v>1.3</v>
      </c>
      <c r="D93" s="280"/>
      <c r="E93" s="195" t="s">
        <v>834</v>
      </c>
      <c r="F93" s="195" t="s">
        <v>962</v>
      </c>
      <c r="G93" s="222"/>
      <c r="H93" s="221"/>
      <c r="I93" s="190"/>
      <c r="J93" s="881"/>
      <c r="K93" s="882"/>
    </row>
    <row r="94" spans="1:11" x14ac:dyDescent="0.25">
      <c r="A94" s="231" t="s">
        <v>507</v>
      </c>
      <c r="B94" s="187">
        <v>16.7</v>
      </c>
      <c r="C94" s="189">
        <v>1.3</v>
      </c>
      <c r="D94" s="280"/>
      <c r="E94" s="193" t="s">
        <v>831</v>
      </c>
      <c r="F94" s="193" t="s">
        <v>962</v>
      </c>
      <c r="G94" s="219"/>
      <c r="H94" s="220"/>
      <c r="I94" s="190"/>
      <c r="J94" s="873" t="s">
        <v>1009</v>
      </c>
      <c r="K94" s="874"/>
    </row>
    <row r="95" spans="1:11" x14ac:dyDescent="0.25">
      <c r="A95" s="231" t="s">
        <v>508</v>
      </c>
      <c r="B95" s="187">
        <v>37.200000000000003</v>
      </c>
      <c r="C95" s="189">
        <v>1.3</v>
      </c>
      <c r="D95" s="280"/>
      <c r="E95" s="195" t="s">
        <v>826</v>
      </c>
      <c r="F95" s="195" t="s">
        <v>951</v>
      </c>
      <c r="G95" s="222"/>
      <c r="H95" s="221"/>
      <c r="I95" s="190"/>
      <c r="J95" s="873" t="s">
        <v>994</v>
      </c>
      <c r="K95" s="874"/>
    </row>
    <row r="96" spans="1:11" x14ac:dyDescent="0.25">
      <c r="A96" s="231" t="s">
        <v>509</v>
      </c>
      <c r="B96" s="187">
        <v>50.2</v>
      </c>
      <c r="C96" s="189">
        <v>1.6</v>
      </c>
      <c r="D96" s="280"/>
      <c r="E96" s="195" t="s">
        <v>827</v>
      </c>
      <c r="F96" s="195" t="s">
        <v>955</v>
      </c>
      <c r="G96" s="222"/>
      <c r="H96" s="221"/>
      <c r="I96" s="190"/>
      <c r="J96" s="852"/>
      <c r="K96" s="853"/>
    </row>
    <row r="97" spans="1:11" x14ac:dyDescent="0.25">
      <c r="A97" s="231" t="s">
        <v>510</v>
      </c>
      <c r="B97" s="187">
        <v>8.4</v>
      </c>
      <c r="C97" s="189">
        <v>1.6</v>
      </c>
      <c r="D97" s="280"/>
      <c r="E97" s="195" t="s">
        <v>827</v>
      </c>
      <c r="F97" s="195" t="s">
        <v>955</v>
      </c>
      <c r="G97" s="222"/>
      <c r="H97" s="221"/>
      <c r="I97" s="190"/>
      <c r="J97" s="852"/>
      <c r="K97" s="853"/>
    </row>
    <row r="98" spans="1:11" x14ac:dyDescent="0.25">
      <c r="A98" s="231" t="s">
        <v>511</v>
      </c>
      <c r="B98" s="187">
        <v>29.3</v>
      </c>
      <c r="C98" s="189">
        <v>1.3</v>
      </c>
      <c r="D98" s="282" t="s">
        <v>1070</v>
      </c>
      <c r="E98" s="220"/>
      <c r="F98" s="220"/>
      <c r="G98" s="219"/>
      <c r="H98" s="220"/>
      <c r="I98" s="190"/>
      <c r="J98" s="881" t="s">
        <v>1069</v>
      </c>
      <c r="K98" s="882"/>
    </row>
    <row r="99" spans="1:11" x14ac:dyDescent="0.25">
      <c r="A99" s="231" t="s">
        <v>512</v>
      </c>
      <c r="B99" s="187">
        <v>8.4</v>
      </c>
      <c r="C99" s="189">
        <v>1.6</v>
      </c>
      <c r="D99" s="280"/>
      <c r="E99" s="195" t="s">
        <v>836</v>
      </c>
      <c r="F99" s="195" t="s">
        <v>977</v>
      </c>
      <c r="G99" s="222"/>
      <c r="H99" s="221"/>
      <c r="I99" s="190"/>
      <c r="J99" s="871"/>
      <c r="K99" s="872"/>
    </row>
    <row r="100" spans="1:11" x14ac:dyDescent="0.25">
      <c r="A100" s="231" t="s">
        <v>513</v>
      </c>
      <c r="B100" s="187">
        <v>46</v>
      </c>
      <c r="C100" s="189">
        <v>1.6</v>
      </c>
      <c r="D100" s="280"/>
      <c r="E100" s="195" t="s">
        <v>827</v>
      </c>
      <c r="F100" s="195" t="s">
        <v>955</v>
      </c>
      <c r="G100" s="222"/>
      <c r="H100" s="221"/>
      <c r="I100" s="190"/>
      <c r="J100" s="873" t="s">
        <v>978</v>
      </c>
      <c r="K100" s="874"/>
    </row>
    <row r="101" spans="1:11" x14ac:dyDescent="0.25">
      <c r="A101" s="231" t="s">
        <v>514</v>
      </c>
      <c r="B101" s="187">
        <v>16.7</v>
      </c>
      <c r="C101" s="189">
        <v>1.3</v>
      </c>
      <c r="D101" s="280"/>
      <c r="E101" s="195" t="s">
        <v>834</v>
      </c>
      <c r="F101" s="195" t="s">
        <v>974</v>
      </c>
      <c r="G101" s="222"/>
      <c r="H101" s="221"/>
      <c r="I101" s="190"/>
      <c r="J101" s="873" t="s">
        <v>1021</v>
      </c>
      <c r="K101" s="874"/>
    </row>
    <row r="102" spans="1:11" x14ac:dyDescent="0.25">
      <c r="A102" s="142" t="s">
        <v>515</v>
      </c>
      <c r="B102" s="179">
        <v>46</v>
      </c>
      <c r="C102" s="189">
        <v>1.3</v>
      </c>
      <c r="D102" s="280"/>
      <c r="E102" s="195" t="s">
        <v>826</v>
      </c>
      <c r="F102" s="195" t="s">
        <v>951</v>
      </c>
      <c r="G102" s="222"/>
      <c r="H102" s="221"/>
      <c r="I102" s="190"/>
      <c r="J102" s="881"/>
      <c r="K102" s="882"/>
    </row>
    <row r="103" spans="1:11" x14ac:dyDescent="0.25">
      <c r="A103" s="142" t="s">
        <v>516</v>
      </c>
      <c r="B103" s="179">
        <v>50.2</v>
      </c>
      <c r="C103" s="189">
        <v>1.6</v>
      </c>
      <c r="D103" s="280"/>
      <c r="E103" s="195" t="s">
        <v>827</v>
      </c>
      <c r="F103" s="195" t="s">
        <v>955</v>
      </c>
      <c r="G103" s="222"/>
      <c r="H103" s="221"/>
      <c r="I103" s="190"/>
      <c r="J103" s="873" t="s">
        <v>995</v>
      </c>
      <c r="K103" s="874"/>
    </row>
    <row r="104" spans="1:11" x14ac:dyDescent="0.25">
      <c r="A104" s="152" t="s">
        <v>517</v>
      </c>
      <c r="B104" s="182">
        <v>42</v>
      </c>
      <c r="C104" s="189">
        <v>1.6</v>
      </c>
      <c r="D104" s="280"/>
      <c r="E104" s="193" t="s">
        <v>912</v>
      </c>
      <c r="F104" s="193" t="s">
        <v>979</v>
      </c>
      <c r="G104" s="219"/>
      <c r="H104" s="220"/>
      <c r="I104" s="190"/>
      <c r="J104" s="881"/>
      <c r="K104" s="882"/>
    </row>
    <row r="105" spans="1:11" x14ac:dyDescent="0.25">
      <c r="A105" s="142" t="s">
        <v>518</v>
      </c>
      <c r="B105" s="179">
        <v>29.3</v>
      </c>
      <c r="C105" s="189">
        <v>1.3</v>
      </c>
      <c r="D105" s="280"/>
      <c r="E105" s="195" t="s">
        <v>826</v>
      </c>
      <c r="F105" s="195" t="s">
        <v>951</v>
      </c>
      <c r="G105" s="222"/>
      <c r="H105" s="221"/>
      <c r="I105" s="190"/>
      <c r="J105" s="873" t="s">
        <v>996</v>
      </c>
      <c r="K105" s="874"/>
    </row>
    <row r="106" spans="1:11" x14ac:dyDescent="0.25">
      <c r="A106" s="142" t="s">
        <v>519</v>
      </c>
      <c r="B106" s="179">
        <v>29.3</v>
      </c>
      <c r="C106" s="189">
        <v>1.3</v>
      </c>
      <c r="D106" s="280"/>
      <c r="E106" s="195" t="s">
        <v>940</v>
      </c>
      <c r="F106" s="195" t="s">
        <v>959</v>
      </c>
      <c r="G106" s="222"/>
      <c r="H106" s="221"/>
      <c r="I106" s="190"/>
      <c r="J106" s="873" t="s">
        <v>997</v>
      </c>
      <c r="K106" s="874"/>
    </row>
    <row r="107" spans="1:11" x14ac:dyDescent="0.25">
      <c r="A107" s="142" t="s">
        <v>520</v>
      </c>
      <c r="B107" s="179">
        <v>25.1</v>
      </c>
      <c r="C107" s="189">
        <v>1.3</v>
      </c>
      <c r="D107" s="280"/>
      <c r="E107" s="195" t="s">
        <v>940</v>
      </c>
      <c r="F107" s="195" t="s">
        <v>953</v>
      </c>
      <c r="G107" s="222"/>
      <c r="H107" s="221"/>
      <c r="I107" s="190"/>
      <c r="J107" s="873" t="s">
        <v>980</v>
      </c>
      <c r="K107" s="874"/>
    </row>
    <row r="108" spans="1:11" x14ac:dyDescent="0.25">
      <c r="A108" s="142" t="s">
        <v>521</v>
      </c>
      <c r="B108" s="179">
        <v>42</v>
      </c>
      <c r="C108" s="189">
        <v>1.3</v>
      </c>
      <c r="D108" s="280"/>
      <c r="E108" s="195" t="s">
        <v>940</v>
      </c>
      <c r="F108" s="195" t="s">
        <v>951</v>
      </c>
      <c r="G108" s="222"/>
      <c r="H108" s="221"/>
      <c r="I108" s="190"/>
      <c r="J108" s="873" t="s">
        <v>999</v>
      </c>
      <c r="K108" s="874"/>
    </row>
    <row r="109" spans="1:11" x14ac:dyDescent="0.25">
      <c r="A109" s="142" t="s">
        <v>522</v>
      </c>
      <c r="B109" s="179">
        <v>42</v>
      </c>
      <c r="C109" s="189">
        <v>1.3</v>
      </c>
      <c r="D109" s="280"/>
      <c r="E109" s="195" t="s">
        <v>826</v>
      </c>
      <c r="F109" s="195" t="s">
        <v>951</v>
      </c>
      <c r="G109" s="222"/>
      <c r="H109" s="221"/>
      <c r="I109" s="190"/>
      <c r="J109" s="873" t="s">
        <v>1000</v>
      </c>
      <c r="K109" s="874"/>
    </row>
    <row r="110" spans="1:11" x14ac:dyDescent="0.25">
      <c r="A110" s="142" t="s">
        <v>523</v>
      </c>
      <c r="B110" s="179">
        <v>46</v>
      </c>
      <c r="C110" s="189">
        <v>1.3</v>
      </c>
      <c r="D110" s="280"/>
      <c r="E110" s="195" t="s">
        <v>940</v>
      </c>
      <c r="F110" s="237"/>
      <c r="G110" s="238"/>
      <c r="H110" s="237"/>
      <c r="I110" s="190"/>
      <c r="J110" s="873" t="s">
        <v>998</v>
      </c>
      <c r="K110" s="874"/>
    </row>
    <row r="111" spans="1:11" x14ac:dyDescent="0.25">
      <c r="A111" s="142" t="s">
        <v>524</v>
      </c>
      <c r="B111" s="179">
        <v>4.2</v>
      </c>
      <c r="C111" s="189">
        <v>1</v>
      </c>
      <c r="D111" s="280"/>
      <c r="E111" s="198" t="s">
        <v>828</v>
      </c>
      <c r="F111" s="195" t="s">
        <v>951</v>
      </c>
      <c r="G111" s="222"/>
      <c r="H111" s="221"/>
      <c r="I111" s="190"/>
      <c r="J111" s="873" t="s">
        <v>1001</v>
      </c>
      <c r="K111" s="874"/>
    </row>
    <row r="112" spans="1:11" x14ac:dyDescent="0.25">
      <c r="A112" s="142" t="s">
        <v>525</v>
      </c>
      <c r="B112" s="179">
        <v>25.1</v>
      </c>
      <c r="C112" s="189">
        <v>1.3</v>
      </c>
      <c r="D112" s="280"/>
      <c r="E112" s="198" t="s">
        <v>826</v>
      </c>
      <c r="F112" s="195" t="s">
        <v>951</v>
      </c>
      <c r="G112" s="222"/>
      <c r="H112" s="221"/>
      <c r="I112" s="190"/>
      <c r="J112" s="873" t="s">
        <v>1002</v>
      </c>
      <c r="K112" s="874"/>
    </row>
    <row r="113" spans="1:11" x14ac:dyDescent="0.25">
      <c r="A113" s="142" t="s">
        <v>526</v>
      </c>
      <c r="B113" s="179">
        <v>46</v>
      </c>
      <c r="C113" s="189">
        <v>1.6</v>
      </c>
      <c r="D113" s="280"/>
      <c r="E113" s="198" t="s">
        <v>827</v>
      </c>
      <c r="F113" s="195" t="s">
        <v>955</v>
      </c>
      <c r="G113" s="222"/>
      <c r="H113" s="221"/>
      <c r="I113" s="190"/>
      <c r="J113" s="881"/>
      <c r="K113" s="882"/>
    </row>
    <row r="114" spans="1:11" x14ac:dyDescent="0.25">
      <c r="A114" s="142" t="s">
        <v>527</v>
      </c>
      <c r="B114" s="179">
        <v>16.7</v>
      </c>
      <c r="C114" s="189">
        <v>1.3</v>
      </c>
      <c r="D114" s="280"/>
      <c r="E114" s="220"/>
      <c r="F114" s="203" t="s">
        <v>951</v>
      </c>
      <c r="G114" s="219"/>
      <c r="H114" s="220"/>
      <c r="I114" s="190"/>
      <c r="J114" s="887" t="s">
        <v>981</v>
      </c>
      <c r="K114" s="888"/>
    </row>
    <row r="115" spans="1:11" x14ac:dyDescent="0.25">
      <c r="A115" s="231" t="s">
        <v>529</v>
      </c>
      <c r="B115" s="179">
        <v>25.1</v>
      </c>
      <c r="C115" s="189">
        <v>1</v>
      </c>
      <c r="D115" s="280"/>
      <c r="E115" s="195" t="s">
        <v>900</v>
      </c>
      <c r="F115" s="195" t="s">
        <v>982</v>
      </c>
      <c r="G115" s="197" t="s">
        <v>1011</v>
      </c>
      <c r="H115" s="205" t="s">
        <v>974</v>
      </c>
      <c r="I115" s="271">
        <v>1.3</v>
      </c>
      <c r="J115" s="873" t="s">
        <v>924</v>
      </c>
      <c r="K115" s="874"/>
    </row>
    <row r="116" spans="1:11" x14ac:dyDescent="0.25">
      <c r="A116" s="142" t="s">
        <v>528</v>
      </c>
      <c r="B116" s="179">
        <v>42</v>
      </c>
      <c r="C116" s="189">
        <v>1.3</v>
      </c>
      <c r="D116" s="280"/>
      <c r="E116" s="220"/>
      <c r="F116" s="204" t="s">
        <v>962</v>
      </c>
      <c r="G116" s="219"/>
      <c r="H116" s="220"/>
      <c r="I116" s="190"/>
      <c r="J116" s="881"/>
      <c r="K116" s="882"/>
    </row>
    <row r="117" spans="1:11" x14ac:dyDescent="0.25">
      <c r="A117" s="231" t="s">
        <v>530</v>
      </c>
      <c r="B117" s="179">
        <v>21</v>
      </c>
      <c r="C117" s="189">
        <v>1</v>
      </c>
      <c r="D117" s="280"/>
      <c r="E117" s="195" t="s">
        <v>828</v>
      </c>
      <c r="F117" s="195" t="s">
        <v>954</v>
      </c>
      <c r="G117" s="197" t="s">
        <v>1011</v>
      </c>
      <c r="H117" s="205" t="s">
        <v>974</v>
      </c>
      <c r="I117" s="271">
        <v>1.3</v>
      </c>
      <c r="J117" s="873" t="s">
        <v>1003</v>
      </c>
      <c r="K117" s="874"/>
    </row>
    <row r="118" spans="1:11" x14ac:dyDescent="0.25">
      <c r="A118" s="231" t="s">
        <v>531</v>
      </c>
      <c r="B118" s="179">
        <v>21</v>
      </c>
      <c r="C118" s="189">
        <v>1.3</v>
      </c>
      <c r="D118" s="280"/>
      <c r="E118" s="193" t="s">
        <v>1004</v>
      </c>
      <c r="F118" s="193" t="s">
        <v>984</v>
      </c>
      <c r="G118" s="219"/>
      <c r="H118" s="220"/>
      <c r="I118" s="190"/>
      <c r="J118" s="873" t="s">
        <v>1022</v>
      </c>
      <c r="K118" s="874"/>
    </row>
    <row r="119" spans="1:11" x14ac:dyDescent="0.25">
      <c r="A119" s="231" t="s">
        <v>532</v>
      </c>
      <c r="B119" s="179">
        <v>16.7</v>
      </c>
      <c r="C119" s="189">
        <v>1.3</v>
      </c>
      <c r="D119" s="280"/>
      <c r="E119" s="195" t="s">
        <v>826</v>
      </c>
      <c r="F119" s="195" t="s">
        <v>951</v>
      </c>
      <c r="G119" s="222"/>
      <c r="H119" s="221"/>
      <c r="I119" s="190"/>
      <c r="J119" s="852"/>
      <c r="K119" s="853"/>
    </row>
    <row r="120" spans="1:11" x14ac:dyDescent="0.25">
      <c r="A120" s="231" t="s">
        <v>533</v>
      </c>
      <c r="B120" s="179">
        <v>4.2</v>
      </c>
      <c r="C120" s="189">
        <v>1.6</v>
      </c>
      <c r="D120" s="280"/>
      <c r="E120" s="195" t="s">
        <v>837</v>
      </c>
      <c r="F120" s="195" t="s">
        <v>973</v>
      </c>
      <c r="G120" s="222"/>
      <c r="H120" s="221"/>
      <c r="I120" s="190"/>
      <c r="J120" s="852"/>
      <c r="K120" s="853"/>
    </row>
    <row r="121" spans="1:11" x14ac:dyDescent="0.25">
      <c r="A121" s="231" t="s">
        <v>534</v>
      </c>
      <c r="B121" s="179">
        <v>12.5</v>
      </c>
      <c r="C121" s="189">
        <v>1.6</v>
      </c>
      <c r="D121" s="280"/>
      <c r="E121" s="195" t="s">
        <v>827</v>
      </c>
      <c r="F121" s="195" t="s">
        <v>955</v>
      </c>
      <c r="G121" s="222"/>
      <c r="H121" s="221"/>
      <c r="I121" s="190"/>
      <c r="J121" s="871"/>
      <c r="K121" s="872"/>
    </row>
    <row r="122" spans="1:11" x14ac:dyDescent="0.25">
      <c r="A122" s="236" t="s">
        <v>535</v>
      </c>
      <c r="B122" s="183">
        <v>16.7</v>
      </c>
      <c r="C122" s="189">
        <v>1.3</v>
      </c>
      <c r="D122" s="280"/>
      <c r="E122" s="195" t="s">
        <v>826</v>
      </c>
      <c r="F122" s="195" t="s">
        <v>951</v>
      </c>
      <c r="G122" s="222"/>
      <c r="H122" s="221"/>
      <c r="I122" s="190"/>
      <c r="J122" s="906" t="s">
        <v>1005</v>
      </c>
      <c r="K122" s="907"/>
    </row>
    <row r="123" spans="1:11" x14ac:dyDescent="0.25">
      <c r="A123" s="236" t="s">
        <v>536</v>
      </c>
      <c r="B123" s="183">
        <v>16.7</v>
      </c>
      <c r="C123" s="189">
        <v>1.3</v>
      </c>
      <c r="D123" s="280"/>
      <c r="E123" s="195" t="s">
        <v>826</v>
      </c>
      <c r="F123" s="195" t="s">
        <v>951</v>
      </c>
      <c r="G123" s="222"/>
      <c r="H123" s="221"/>
      <c r="I123" s="190"/>
      <c r="J123" s="871"/>
      <c r="K123" s="872"/>
    </row>
    <row r="124" spans="1:11" x14ac:dyDescent="0.25">
      <c r="A124" s="236" t="s">
        <v>537</v>
      </c>
      <c r="B124" s="184">
        <v>46</v>
      </c>
      <c r="C124" s="189">
        <v>1.3</v>
      </c>
      <c r="D124" s="281" t="s">
        <v>862</v>
      </c>
      <c r="E124" s="221"/>
      <c r="F124" s="195" t="s">
        <v>962</v>
      </c>
      <c r="G124" s="222"/>
      <c r="H124" s="221"/>
      <c r="I124" s="190"/>
      <c r="J124" s="873" t="s">
        <v>865</v>
      </c>
      <c r="K124" s="874"/>
    </row>
    <row r="125" spans="1:11" x14ac:dyDescent="0.25">
      <c r="A125" s="231" t="s">
        <v>538</v>
      </c>
      <c r="B125" s="184">
        <v>42</v>
      </c>
      <c r="C125" s="189">
        <v>1.6</v>
      </c>
      <c r="D125" s="280"/>
      <c r="E125" s="195" t="s">
        <v>986</v>
      </c>
      <c r="F125" s="195" t="s">
        <v>957</v>
      </c>
      <c r="G125" s="222"/>
      <c r="H125" s="221"/>
      <c r="I125" s="190"/>
      <c r="J125" s="887" t="s">
        <v>1006</v>
      </c>
      <c r="K125" s="888"/>
    </row>
    <row r="126" spans="1:11" x14ac:dyDescent="0.25">
      <c r="A126" s="239" t="s">
        <v>539</v>
      </c>
      <c r="B126" s="184">
        <v>16.7</v>
      </c>
      <c r="C126" s="189">
        <v>1.3</v>
      </c>
      <c r="D126" s="280"/>
      <c r="E126" s="220"/>
      <c r="F126" s="199" t="s">
        <v>951</v>
      </c>
      <c r="G126" s="194" t="s">
        <v>1007</v>
      </c>
      <c r="H126" s="198" t="s">
        <v>954</v>
      </c>
      <c r="I126" s="271">
        <v>1</v>
      </c>
      <c r="J126" s="873" t="s">
        <v>983</v>
      </c>
      <c r="K126" s="874"/>
    </row>
    <row r="127" spans="1:11" x14ac:dyDescent="0.25">
      <c r="A127" s="234" t="s">
        <v>540</v>
      </c>
      <c r="B127" s="184">
        <v>33.5</v>
      </c>
      <c r="C127" s="189">
        <v>1.3</v>
      </c>
      <c r="D127" s="280"/>
      <c r="E127" s="195" t="s">
        <v>826</v>
      </c>
      <c r="F127" s="195" t="s">
        <v>951</v>
      </c>
      <c r="G127" s="222"/>
      <c r="H127" s="221"/>
      <c r="I127" s="190"/>
      <c r="J127" s="875"/>
      <c r="K127" s="876"/>
    </row>
    <row r="128" spans="1:11" x14ac:dyDescent="0.25">
      <c r="A128" s="234" t="s">
        <v>541</v>
      </c>
      <c r="B128" s="184">
        <v>8.4</v>
      </c>
      <c r="C128" s="189">
        <v>1.3</v>
      </c>
      <c r="D128" s="280"/>
      <c r="E128" s="220"/>
      <c r="F128" s="193" t="s">
        <v>951</v>
      </c>
      <c r="G128" s="219"/>
      <c r="H128" s="220"/>
      <c r="I128" s="190"/>
      <c r="J128" s="852"/>
      <c r="K128" s="853"/>
    </row>
    <row r="129" spans="1:11" ht="15.75" thickBot="1" x14ac:dyDescent="0.3">
      <c r="A129" s="240" t="s">
        <v>542</v>
      </c>
      <c r="B129" s="188">
        <v>16.7</v>
      </c>
      <c r="C129" s="272">
        <v>1.3</v>
      </c>
      <c r="D129" s="293"/>
      <c r="E129" s="207" t="s">
        <v>831</v>
      </c>
      <c r="F129" s="207" t="s">
        <v>962</v>
      </c>
      <c r="G129" s="208"/>
      <c r="H129" s="209"/>
      <c r="I129" s="191"/>
      <c r="J129" s="885"/>
      <c r="K129" s="886"/>
    </row>
    <row r="130" spans="1:11" ht="25.5" x14ac:dyDescent="0.25">
      <c r="A130" s="383" t="s">
        <v>1072</v>
      </c>
      <c r="B130" s="373"/>
      <c r="C130" s="374"/>
      <c r="D130" s="862"/>
      <c r="E130" s="863"/>
      <c r="F130" s="863"/>
      <c r="G130" s="863"/>
      <c r="H130" s="863"/>
      <c r="I130" s="863"/>
      <c r="J130" s="863"/>
      <c r="K130" s="864"/>
    </row>
    <row r="131" spans="1:11" ht="25.5" x14ac:dyDescent="0.25">
      <c r="A131" s="375" t="s">
        <v>1043</v>
      </c>
      <c r="B131" s="376"/>
      <c r="C131" s="377"/>
      <c r="D131" s="865"/>
      <c r="E131" s="866"/>
      <c r="F131" s="866"/>
      <c r="G131" s="866"/>
      <c r="H131" s="866"/>
      <c r="I131" s="866"/>
      <c r="J131" s="866"/>
      <c r="K131" s="867"/>
    </row>
    <row r="132" spans="1:11" ht="25.5" x14ac:dyDescent="0.25">
      <c r="A132" s="375" t="s">
        <v>1044</v>
      </c>
      <c r="B132" s="376"/>
      <c r="C132" s="377"/>
      <c r="D132" s="865"/>
      <c r="E132" s="866"/>
      <c r="F132" s="866"/>
      <c r="G132" s="866"/>
      <c r="H132" s="866"/>
      <c r="I132" s="866"/>
      <c r="J132" s="866"/>
      <c r="K132" s="867"/>
    </row>
    <row r="133" spans="1:11" ht="25.5" x14ac:dyDescent="0.25">
      <c r="A133" s="375" t="s">
        <v>1045</v>
      </c>
      <c r="B133" s="376"/>
      <c r="C133" s="377"/>
      <c r="D133" s="865"/>
      <c r="E133" s="866"/>
      <c r="F133" s="866"/>
      <c r="G133" s="866"/>
      <c r="H133" s="866"/>
      <c r="I133" s="866"/>
      <c r="J133" s="866"/>
      <c r="K133" s="867"/>
    </row>
    <row r="134" spans="1:11" ht="25.5" x14ac:dyDescent="0.25">
      <c r="A134" s="375" t="s">
        <v>1101</v>
      </c>
      <c r="B134" s="376"/>
      <c r="C134" s="377"/>
      <c r="D134" s="865"/>
      <c r="E134" s="866"/>
      <c r="F134" s="866"/>
      <c r="G134" s="866"/>
      <c r="H134" s="866"/>
      <c r="I134" s="866"/>
      <c r="J134" s="866"/>
      <c r="K134" s="867"/>
    </row>
    <row r="135" spans="1:11" ht="25.5" x14ac:dyDescent="0.25">
      <c r="A135" s="375" t="s">
        <v>1102</v>
      </c>
      <c r="B135" s="376"/>
      <c r="C135" s="377"/>
      <c r="D135" s="865"/>
      <c r="E135" s="866"/>
      <c r="F135" s="866"/>
      <c r="G135" s="866"/>
      <c r="H135" s="866"/>
      <c r="I135" s="866"/>
      <c r="J135" s="866"/>
      <c r="K135" s="867"/>
    </row>
    <row r="136" spans="1:11" ht="25.5" x14ac:dyDescent="0.25">
      <c r="A136" s="375" t="s">
        <v>1103</v>
      </c>
      <c r="B136" s="376"/>
      <c r="C136" s="377"/>
      <c r="D136" s="865"/>
      <c r="E136" s="866"/>
      <c r="F136" s="866"/>
      <c r="G136" s="866"/>
      <c r="H136" s="866"/>
      <c r="I136" s="866"/>
      <c r="J136" s="866"/>
      <c r="K136" s="867"/>
    </row>
    <row r="137" spans="1:11" ht="25.5" x14ac:dyDescent="0.25">
      <c r="A137" s="375" t="s">
        <v>1104</v>
      </c>
      <c r="B137" s="376"/>
      <c r="C137" s="377"/>
      <c r="D137" s="865"/>
      <c r="E137" s="866"/>
      <c r="F137" s="866"/>
      <c r="G137" s="866"/>
      <c r="H137" s="866"/>
      <c r="I137" s="866"/>
      <c r="J137" s="866"/>
      <c r="K137" s="867"/>
    </row>
    <row r="138" spans="1:11" ht="25.5" x14ac:dyDescent="0.25">
      <c r="A138" s="375" t="s">
        <v>1105</v>
      </c>
      <c r="B138" s="376"/>
      <c r="C138" s="377"/>
      <c r="D138" s="865"/>
      <c r="E138" s="866"/>
      <c r="F138" s="866"/>
      <c r="G138" s="866"/>
      <c r="H138" s="866"/>
      <c r="I138" s="866"/>
      <c r="J138" s="866"/>
      <c r="K138" s="867"/>
    </row>
    <row r="139" spans="1:11" ht="30" customHeight="1" thickBot="1" x14ac:dyDescent="0.3">
      <c r="A139" s="378" t="s">
        <v>1106</v>
      </c>
      <c r="B139" s="430"/>
      <c r="C139" s="431"/>
      <c r="D139" s="868"/>
      <c r="E139" s="869"/>
      <c r="F139" s="869"/>
      <c r="G139" s="869"/>
      <c r="H139" s="869"/>
      <c r="I139" s="869"/>
      <c r="J139" s="869"/>
      <c r="K139" s="870"/>
    </row>
    <row r="140" spans="1:11" ht="21.95" customHeight="1" thickTop="1" thickBot="1" x14ac:dyDescent="0.3">
      <c r="A140" s="241"/>
      <c r="B140" s="242"/>
      <c r="C140" s="242"/>
      <c r="D140" s="275"/>
      <c r="E140" s="242"/>
      <c r="F140" s="242"/>
      <c r="G140" s="242"/>
      <c r="H140" s="242"/>
      <c r="I140" s="242"/>
      <c r="J140" s="285"/>
      <c r="K140" s="243"/>
    </row>
    <row r="141" spans="1:11" ht="15.75" thickTop="1" x14ac:dyDescent="0.25"/>
    <row r="142" spans="1:11" hidden="1" x14ac:dyDescent="0.25">
      <c r="C142" s="175">
        <v>1</v>
      </c>
      <c r="D142" s="277"/>
    </row>
    <row r="143" spans="1:11" hidden="1" x14ac:dyDescent="0.25">
      <c r="C143" s="175">
        <v>1.3</v>
      </c>
      <c r="D143" s="278"/>
    </row>
    <row r="144" spans="1:11" hidden="1" x14ac:dyDescent="0.25">
      <c r="C144" s="175">
        <v>1.6</v>
      </c>
    </row>
  </sheetData>
  <sheetProtection password="D8CF" sheet="1" objects="1" scenarios="1" selectLockedCells="1"/>
  <mergeCells count="133">
    <mergeCell ref="A1:B1"/>
    <mergeCell ref="C1:I2"/>
    <mergeCell ref="A3:B3"/>
    <mergeCell ref="A2:B2"/>
    <mergeCell ref="G4:H4"/>
    <mergeCell ref="E3:H3"/>
    <mergeCell ref="J126:K126"/>
    <mergeCell ref="J124:K124"/>
    <mergeCell ref="J125:K125"/>
    <mergeCell ref="J122:K122"/>
    <mergeCell ref="J118:K118"/>
    <mergeCell ref="J117:K117"/>
    <mergeCell ref="J115:K115"/>
    <mergeCell ref="J112:K112"/>
    <mergeCell ref="J111:K111"/>
    <mergeCell ref="J110:K110"/>
    <mergeCell ref="J109:K109"/>
    <mergeCell ref="J108:K108"/>
    <mergeCell ref="J102:K102"/>
    <mergeCell ref="J101:K101"/>
    <mergeCell ref="J100:K100"/>
    <mergeCell ref="J99:K99"/>
    <mergeCell ref="J98:K98"/>
    <mergeCell ref="J107:K107"/>
    <mergeCell ref="J128:K128"/>
    <mergeCell ref="J129:K129"/>
    <mergeCell ref="J116:K116"/>
    <mergeCell ref="J114:K114"/>
    <mergeCell ref="J113:K113"/>
    <mergeCell ref="J119:K119"/>
    <mergeCell ref="J120:K120"/>
    <mergeCell ref="J121:K121"/>
    <mergeCell ref="J123:K123"/>
    <mergeCell ref="J127:K127"/>
    <mergeCell ref="J106:K106"/>
    <mergeCell ref="J105:K105"/>
    <mergeCell ref="J104:K104"/>
    <mergeCell ref="J103:K103"/>
    <mergeCell ref="J92:K92"/>
    <mergeCell ref="J91:K91"/>
    <mergeCell ref="J90:K90"/>
    <mergeCell ref="J89:K89"/>
    <mergeCell ref="J88:K88"/>
    <mergeCell ref="J97:K97"/>
    <mergeCell ref="J96:K96"/>
    <mergeCell ref="J95:K95"/>
    <mergeCell ref="J94:K94"/>
    <mergeCell ref="J93:K93"/>
    <mergeCell ref="J82:K82"/>
    <mergeCell ref="J81:K81"/>
    <mergeCell ref="J80:K80"/>
    <mergeCell ref="J79:K79"/>
    <mergeCell ref="J78:K78"/>
    <mergeCell ref="J87:K87"/>
    <mergeCell ref="J86:K86"/>
    <mergeCell ref="J85:K85"/>
    <mergeCell ref="J84:K84"/>
    <mergeCell ref="J83:K83"/>
    <mergeCell ref="J72:K72"/>
    <mergeCell ref="J71:K71"/>
    <mergeCell ref="J70:K70"/>
    <mergeCell ref="J69:K69"/>
    <mergeCell ref="J68:K68"/>
    <mergeCell ref="J77:K77"/>
    <mergeCell ref="J76:K76"/>
    <mergeCell ref="J75:K75"/>
    <mergeCell ref="J74:K74"/>
    <mergeCell ref="J73:K73"/>
    <mergeCell ref="J62:K62"/>
    <mergeCell ref="J61:K61"/>
    <mergeCell ref="J60:K60"/>
    <mergeCell ref="J59:K59"/>
    <mergeCell ref="J58:K58"/>
    <mergeCell ref="J67:K67"/>
    <mergeCell ref="J66:K66"/>
    <mergeCell ref="J65:K65"/>
    <mergeCell ref="J64:K64"/>
    <mergeCell ref="J63:K63"/>
    <mergeCell ref="J52:K52"/>
    <mergeCell ref="J51:K51"/>
    <mergeCell ref="J50:K50"/>
    <mergeCell ref="J49:K49"/>
    <mergeCell ref="J48:K48"/>
    <mergeCell ref="J57:K57"/>
    <mergeCell ref="J56:K56"/>
    <mergeCell ref="J55:K55"/>
    <mergeCell ref="J54:K54"/>
    <mergeCell ref="J53:K53"/>
    <mergeCell ref="J42:K42"/>
    <mergeCell ref="J41:K41"/>
    <mergeCell ref="J40:K40"/>
    <mergeCell ref="J39:K39"/>
    <mergeCell ref="J38:K38"/>
    <mergeCell ref="J47:K47"/>
    <mergeCell ref="J46:K46"/>
    <mergeCell ref="J45:K45"/>
    <mergeCell ref="J44:K44"/>
    <mergeCell ref="J43:K43"/>
    <mergeCell ref="J23:K23"/>
    <mergeCell ref="J32:K32"/>
    <mergeCell ref="J31:K31"/>
    <mergeCell ref="J30:K30"/>
    <mergeCell ref="J29:K29"/>
    <mergeCell ref="J28:K28"/>
    <mergeCell ref="J37:K37"/>
    <mergeCell ref="J36:K36"/>
    <mergeCell ref="J35:K35"/>
    <mergeCell ref="J34:K34"/>
    <mergeCell ref="J33:K33"/>
    <mergeCell ref="J7:K7"/>
    <mergeCell ref="J6:K6"/>
    <mergeCell ref="J5:K5"/>
    <mergeCell ref="J1:K2"/>
    <mergeCell ref="D130:K139"/>
    <mergeCell ref="J12:K12"/>
    <mergeCell ref="J11:K11"/>
    <mergeCell ref="J10:K10"/>
    <mergeCell ref="J9:K9"/>
    <mergeCell ref="J8:K8"/>
    <mergeCell ref="J17:K17"/>
    <mergeCell ref="J16:K16"/>
    <mergeCell ref="J15:K15"/>
    <mergeCell ref="J14:K14"/>
    <mergeCell ref="J13:K13"/>
    <mergeCell ref="J22:K22"/>
    <mergeCell ref="J21:K21"/>
    <mergeCell ref="J20:K20"/>
    <mergeCell ref="J19:K19"/>
    <mergeCell ref="J18:K18"/>
    <mergeCell ref="J27:K27"/>
    <mergeCell ref="J26:K26"/>
    <mergeCell ref="J25:K25"/>
    <mergeCell ref="J24:K24"/>
  </mergeCells>
  <dataValidations count="3">
    <dataValidation type="decimal" allowBlank="1" showInputMessage="1" showErrorMessage="1" error="Debe estar comprendido entre_x000a_0,1 MJ/kg y 200 MJ/kg" sqref="B130:B139">
      <formula1>0.1</formula1>
      <formula2>200</formula2>
    </dataValidation>
    <dataValidation type="list" allowBlank="1" showInputMessage="1" showErrorMessage="1" sqref="C139">
      <formula1>$C$142:$C$144</formula1>
    </dataValidation>
    <dataValidation type="list" allowBlank="1" showInputMessage="1" showErrorMessage="1" sqref="C130:C138">
      <formula1>$C$142:$C$144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zoomScaleNormal="100" workbookViewId="0">
      <selection activeCell="A6" sqref="A6"/>
    </sheetView>
  </sheetViews>
  <sheetFormatPr baseColWidth="10" defaultRowHeight="15" x14ac:dyDescent="0.25"/>
  <cols>
    <col min="1" max="5" width="15.7109375" customWidth="1"/>
    <col min="6" max="6" width="9.7109375" customWidth="1"/>
    <col min="7" max="7" width="6.7109375" customWidth="1"/>
    <col min="8" max="10" width="8.28515625" customWidth="1"/>
    <col min="11" max="12" width="4.42578125" customWidth="1"/>
    <col min="13" max="17" width="8.28515625" customWidth="1"/>
  </cols>
  <sheetData>
    <row r="1" spans="1:17" ht="39" customHeight="1" thickTop="1" x14ac:dyDescent="0.25">
      <c r="A1" s="128"/>
      <c r="B1" s="522" t="s">
        <v>870</v>
      </c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522"/>
      <c r="O1" s="522"/>
      <c r="P1" s="522"/>
      <c r="Q1" s="523"/>
    </row>
    <row r="2" spans="1:17" ht="24" customHeight="1" thickBot="1" x14ac:dyDescent="0.3">
      <c r="A2" s="438" t="s">
        <v>1</v>
      </c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439"/>
      <c r="Q2" s="440"/>
    </row>
    <row r="3" spans="1:17" ht="15.95" customHeight="1" x14ac:dyDescent="0.25">
      <c r="A3" s="129" t="s">
        <v>155</v>
      </c>
      <c r="B3" s="37" t="s">
        <v>117</v>
      </c>
      <c r="C3" s="38" t="s">
        <v>118</v>
      </c>
      <c r="D3" s="42" t="s">
        <v>156</v>
      </c>
      <c r="E3" s="567" t="s">
        <v>133</v>
      </c>
      <c r="F3" s="567"/>
      <c r="G3" s="567"/>
      <c r="H3" s="567"/>
      <c r="I3" s="567"/>
      <c r="J3" s="567"/>
      <c r="K3" s="567"/>
      <c r="L3" s="568"/>
      <c r="M3" s="573" t="s">
        <v>11</v>
      </c>
      <c r="N3" s="574"/>
      <c r="O3" s="574"/>
      <c r="P3" s="574"/>
      <c r="Q3" s="575"/>
    </row>
    <row r="4" spans="1:17" ht="15.95" customHeight="1" x14ac:dyDescent="0.25">
      <c r="A4" s="130" t="s">
        <v>119</v>
      </c>
      <c r="B4" s="34" t="s">
        <v>120</v>
      </c>
      <c r="C4" s="39" t="s">
        <v>121</v>
      </c>
      <c r="D4" s="43" t="s">
        <v>122</v>
      </c>
      <c r="E4" s="569" t="s">
        <v>128</v>
      </c>
      <c r="F4" s="569"/>
      <c r="G4" s="569"/>
      <c r="H4" s="569"/>
      <c r="I4" s="569"/>
      <c r="J4" s="569"/>
      <c r="K4" s="569"/>
      <c r="L4" s="570"/>
      <c r="M4" s="18" t="s">
        <v>132</v>
      </c>
      <c r="N4" s="18" t="s">
        <v>126</v>
      </c>
      <c r="O4" s="576" t="s">
        <v>1057</v>
      </c>
      <c r="P4" s="577"/>
      <c r="Q4" s="131" t="s">
        <v>125</v>
      </c>
    </row>
    <row r="5" spans="1:17" ht="15.95" customHeight="1" x14ac:dyDescent="0.25">
      <c r="A5" s="132" t="s">
        <v>6</v>
      </c>
      <c r="B5" s="19" t="s">
        <v>123</v>
      </c>
      <c r="C5" s="22" t="s">
        <v>8</v>
      </c>
      <c r="D5" s="44" t="s">
        <v>9</v>
      </c>
      <c r="E5" s="571" t="s">
        <v>129</v>
      </c>
      <c r="F5" s="571"/>
      <c r="G5" s="571"/>
      <c r="H5" s="571"/>
      <c r="I5" s="571"/>
      <c r="J5" s="571"/>
      <c r="K5" s="571"/>
      <c r="L5" s="572"/>
      <c r="M5" s="19" t="s">
        <v>419</v>
      </c>
      <c r="N5" s="19" t="s">
        <v>419</v>
      </c>
      <c r="O5" s="294" t="s">
        <v>1059</v>
      </c>
      <c r="P5" s="294" t="s">
        <v>1058</v>
      </c>
      <c r="Q5" s="133" t="s">
        <v>116</v>
      </c>
    </row>
    <row r="6" spans="1:17" ht="21" customHeight="1" thickBot="1" x14ac:dyDescent="0.3">
      <c r="A6" s="134"/>
      <c r="B6" s="51"/>
      <c r="C6" s="52"/>
      <c r="D6" s="47"/>
      <c r="E6" s="561"/>
      <c r="F6" s="562"/>
      <c r="G6" s="562"/>
      <c r="H6" s="562"/>
      <c r="I6" s="562"/>
      <c r="J6" s="562"/>
      <c r="K6" s="562"/>
      <c r="L6" s="33"/>
      <c r="M6" s="40" t="str">
        <f>IF(OR(qv="",Ci="",Ra=""),"",IF(CiElegido="",qv*Ci*Ra,qv*CiElegido*Ra))</f>
        <v/>
      </c>
      <c r="N6" s="40" t="str">
        <f>IF(Epigrafe="","",VLOOKUP(Epigrafe,'Cuadro Auxiliar CRAEH'!$A$5:$D$119,2,))</f>
        <v/>
      </c>
      <c r="O6" s="41" t="str">
        <f>IF(Epigrafe="","",VLOOKUP(Epigrafe,'Cuadro Auxiliar CRAEH'!$A$5:$D$119,3,))</f>
        <v/>
      </c>
      <c r="P6" s="295"/>
      <c r="Q6" s="135" t="str">
        <f>IF(Epigrafe="","",VLOOKUP(Epigrafe,'Cuadro Auxiliar CRAEH'!$A$5:$D$119,4,))</f>
        <v/>
      </c>
    </row>
    <row r="7" spans="1:17" ht="15.95" customHeight="1" x14ac:dyDescent="0.25">
      <c r="A7" s="582" t="s">
        <v>150</v>
      </c>
      <c r="B7" s="583"/>
      <c r="C7" s="584"/>
      <c r="D7" s="580" t="s">
        <v>154</v>
      </c>
      <c r="E7" s="574"/>
      <c r="F7" s="574"/>
      <c r="G7" s="574"/>
      <c r="H7" s="574"/>
      <c r="I7" s="574"/>
      <c r="J7" s="574"/>
      <c r="K7" s="574"/>
      <c r="L7" s="581"/>
      <c r="M7" s="574" t="s">
        <v>11</v>
      </c>
      <c r="N7" s="574"/>
      <c r="O7" s="574"/>
      <c r="P7" s="574"/>
      <c r="Q7" s="575"/>
    </row>
    <row r="8" spans="1:17" ht="15.95" customHeight="1" x14ac:dyDescent="0.25">
      <c r="A8" s="585" t="s">
        <v>11</v>
      </c>
      <c r="B8" s="571"/>
      <c r="C8" s="586"/>
      <c r="D8" s="35" t="s">
        <v>146</v>
      </c>
      <c r="E8" s="18" t="s">
        <v>127</v>
      </c>
      <c r="F8" s="563" t="s">
        <v>145</v>
      </c>
      <c r="G8" s="564"/>
      <c r="H8" s="591" t="s">
        <v>144</v>
      </c>
      <c r="I8" s="592"/>
      <c r="J8" s="565" t="s">
        <v>155</v>
      </c>
      <c r="K8" s="456"/>
      <c r="L8" s="566"/>
      <c r="M8" s="576" t="s">
        <v>127</v>
      </c>
      <c r="N8" s="577"/>
      <c r="O8" s="456" t="s">
        <v>142</v>
      </c>
      <c r="P8" s="456"/>
      <c r="Q8" s="596"/>
    </row>
    <row r="9" spans="1:17" ht="15.95" customHeight="1" x14ac:dyDescent="0.25">
      <c r="A9" s="136" t="s">
        <v>155</v>
      </c>
      <c r="B9" s="18" t="s">
        <v>124</v>
      </c>
      <c r="C9" s="20" t="s">
        <v>118</v>
      </c>
      <c r="D9" s="36" t="s">
        <v>131</v>
      </c>
      <c r="E9" s="34" t="s">
        <v>147</v>
      </c>
      <c r="F9" s="587" t="s">
        <v>121</v>
      </c>
      <c r="G9" s="588"/>
      <c r="H9" s="593" t="s">
        <v>143</v>
      </c>
      <c r="I9" s="594"/>
      <c r="J9" s="607" t="s">
        <v>157</v>
      </c>
      <c r="K9" s="597"/>
      <c r="L9" s="598"/>
      <c r="M9" s="597" t="s">
        <v>149</v>
      </c>
      <c r="N9" s="598"/>
      <c r="O9" s="597" t="s">
        <v>141</v>
      </c>
      <c r="P9" s="597"/>
      <c r="Q9" s="599"/>
    </row>
    <row r="10" spans="1:17" ht="15.95" customHeight="1" x14ac:dyDescent="0.25">
      <c r="A10" s="132" t="s">
        <v>6</v>
      </c>
      <c r="B10" s="19" t="s">
        <v>123</v>
      </c>
      <c r="C10" s="22" t="s">
        <v>8</v>
      </c>
      <c r="D10" s="21" t="s">
        <v>9</v>
      </c>
      <c r="E10" s="19" t="s">
        <v>116</v>
      </c>
      <c r="F10" s="589" t="s">
        <v>140</v>
      </c>
      <c r="G10" s="590"/>
      <c r="H10" s="590" t="s">
        <v>123</v>
      </c>
      <c r="I10" s="595"/>
      <c r="J10" s="515" t="s">
        <v>6</v>
      </c>
      <c r="K10" s="481"/>
      <c r="L10" s="490"/>
      <c r="M10" s="481" t="s">
        <v>116</v>
      </c>
      <c r="N10" s="490"/>
      <c r="O10" s="600" t="s">
        <v>6</v>
      </c>
      <c r="P10" s="600"/>
      <c r="Q10" s="601"/>
    </row>
    <row r="11" spans="1:17" ht="21" customHeight="1" thickBot="1" x14ac:dyDescent="0.3">
      <c r="A11" s="137" t="str">
        <f>IF(ISBLANK(A6),IF(OR(B6=0,C6=0),"",IF(Vproducto=0,B6*C6,IF(B6*C6&lt;Vproducto,"&lt; V producto",B6*C6))),IF(OR(B6=0,C6=0),IF(Vproducto=0,A6,IF(A6&lt;Vproducto,"&lt; V producto",A6)),"ERROR"))</f>
        <v/>
      </c>
      <c r="B11" s="53" t="str">
        <f>IF(ISBLANK(B6),IF(espaciolibre=0,IFERROR(A6/C6,""),IF(C6=0,"",IF(A6/C6&lt;espaciolibre,"&lt; Esp.libre",A6/C6))),IF(OR(A6=0,C6=0),IF(espaciolibre=0,B6,IF(B6&lt;espaciolibre,"&lt; Esp.libre",B6)),"ERROR"))</f>
        <v/>
      </c>
      <c r="C11" s="54" t="str">
        <f>IF(ISBLANK(C6),IFERROR(A6/B6,""),IF(OR(A6=0,B6=0),C6,"ERROR"))</f>
        <v/>
      </c>
      <c r="D11" s="48"/>
      <c r="E11" s="49"/>
      <c r="F11" s="50"/>
      <c r="G11" s="32" t="s">
        <v>148</v>
      </c>
      <c r="H11" s="578"/>
      <c r="I11" s="579"/>
      <c r="J11" s="608"/>
      <c r="K11" s="609"/>
      <c r="L11" s="610"/>
      <c r="M11" s="602" t="str">
        <f>IF(OR(Volumen="&lt; V producto",Altura="&lt; Esp.libre"),"",IF(Estandar="SI",IF(AND(kafijo="",ocupacionplanta="",espaciolibre="",Vproducto=""),1/3,"ERROR"),IF(kafijo="",IF(OR(Altura="",Altura="ERROR"),"",IF(OR(ocupacionplanta="",espaciolibre=""),IF(OR(Volumen="",Volumen="ERROR"),"",IF(Vproducto="","",IF(AND(Estandar="",kafijo="",ocupacionplanta="",espaciolibre=""),Vproducto/Volumen,"ERROR"))),IF(AND(Estandar="",kafijo="",Vproducto=""),(ocupacionplanta/100)*(1-espaciolibre/Altura),"ERROR"))),IF(AND(Estandar="",ocupacionplanta="",espaciolibre="",Vproducto=""),kafijo,"ERROR"))))</f>
        <v/>
      </c>
      <c r="N11" s="603"/>
      <c r="O11" s="604" t="str">
        <f>IF(OR(Volumen="",Volumen="ERROR",ka="",ka="ERROR",Volumen&lt;Vproducto),"",ka*Volumen)</f>
        <v/>
      </c>
      <c r="P11" s="605"/>
      <c r="Q11" s="606"/>
    </row>
    <row r="12" spans="1:17" ht="24" customHeight="1" x14ac:dyDescent="0.25">
      <c r="A12" s="502" t="s">
        <v>16</v>
      </c>
      <c r="B12" s="491"/>
      <c r="C12" s="491"/>
      <c r="D12" s="491"/>
      <c r="E12" s="491"/>
      <c r="F12" s="491"/>
      <c r="G12" s="491"/>
      <c r="H12" s="491"/>
      <c r="I12" s="491"/>
      <c r="J12" s="491"/>
      <c r="K12" s="491"/>
      <c r="L12" s="503"/>
      <c r="M12" s="491" t="s">
        <v>134</v>
      </c>
      <c r="N12" s="491"/>
      <c r="O12" s="491"/>
      <c r="P12" s="491"/>
      <c r="Q12" s="492"/>
    </row>
    <row r="13" spans="1:17" ht="30.95" customHeight="1" x14ac:dyDescent="0.25">
      <c r="A13" s="115" t="s">
        <v>17</v>
      </c>
      <c r="B13" s="3" t="s">
        <v>18</v>
      </c>
      <c r="C13" s="4" t="s">
        <v>19</v>
      </c>
      <c r="D13" s="453" t="s">
        <v>20</v>
      </c>
      <c r="E13" s="519"/>
      <c r="F13" s="499" t="s">
        <v>130</v>
      </c>
      <c r="G13" s="500"/>
      <c r="H13" s="500"/>
      <c r="I13" s="500"/>
      <c r="J13" s="500"/>
      <c r="K13" s="500"/>
      <c r="L13" s="501"/>
      <c r="M13" s="486" t="s">
        <v>158</v>
      </c>
      <c r="N13" s="487"/>
      <c r="O13" s="486" t="s">
        <v>151</v>
      </c>
      <c r="P13" s="486"/>
      <c r="Q13" s="520"/>
    </row>
    <row r="14" spans="1:17" ht="15.95" customHeight="1" x14ac:dyDescent="0.25">
      <c r="A14" s="463" t="s">
        <v>21</v>
      </c>
      <c r="B14" s="464"/>
      <c r="C14" s="464"/>
      <c r="D14" s="457" t="str">
        <f>IF(OR(Densidad="",Volumen="",Altura="",Altura&lt;espaciolibre,Superficie="",Volumen="ERROR",Volumen&lt;Vproducto),"",IF(UsoComercial="SI",IF(Densidad&gt;425,IF(Densidad&gt;850,IF(Densidad&gt;3400,IF(Volumen&gt;Vriesgoalto,"RIESGO ALTO",IF(Volumen&gt;Vriesgomedio,"RIESGO MEDIO",IF(Volumen&gt;Vriesgobajo,"RIESGO BAJO","SIN RIESGO"))),IF(Volumen&gt;Vriesgomedio,"RIESGO MEDIO",IF(Volumen&gt;Vriesgobajo,"RIESGO BAJO","SIN RIESGO"))),IF(Volumen&gt;Vriesgobajo,"RIESGO BAJO","SIN RIESGO")),"SIN RIESGO"),IF(Densidad&gt;200,IF(Densidad&gt;850,IF(Densidad&gt;3400,IF(Volumen&gt;Vriesgoalto,"RIESGO ALTO",IF(Volumen&gt;Vriesgomedio,"RIESGO MEDIO",IF(Volumen&gt;Vriesgobajo,"RIESGO BAJO","SIN RIESGO"))),IF(Volumen&gt;Vriesgomedio,"RIESGO MEDIO",IF(Volumen&gt;Vriesgobajo,"RIESGO BAJO","SIN RIESGO"))),IF(Volumen&gt;Vriesgobajo,"RIESGO BAJO","SIN RIESGO")),"SIN RIESGO")))</f>
        <v/>
      </c>
      <c r="E14" s="507"/>
      <c r="F14" s="513" t="s">
        <v>153</v>
      </c>
      <c r="G14" s="486"/>
      <c r="H14" s="486"/>
      <c r="I14" s="493" t="s">
        <v>152</v>
      </c>
      <c r="J14" s="494"/>
      <c r="K14" s="494"/>
      <c r="L14" s="495"/>
      <c r="M14" s="488"/>
      <c r="N14" s="489"/>
      <c r="O14" s="488"/>
      <c r="P14" s="488"/>
      <c r="Q14" s="521"/>
    </row>
    <row r="15" spans="1:17" ht="21" customHeight="1" x14ac:dyDescent="0.25">
      <c r="A15" s="116" t="str">
        <f>IF(OR(Altura="",Densidad="",Volumen="ERROR"),"",IF(UsoComercial="SI",IF(Densidad&gt;425,850*10^2/3,""),IF(Densidad&gt;200,850*10^2/3,"")))</f>
        <v/>
      </c>
      <c r="B15" s="27" t="str">
        <f>IF(OR(Altura="",Densidad="",Volumen="ERROR"),"",IF(Densidad&gt;850,3400*10^2/3,""))</f>
        <v/>
      </c>
      <c r="C15" s="28" t="str">
        <f>IF(OR(Altura="",Densidad="",Volumen="ERROR"),"",IF(Densidad&gt;3400,13600*10^2/3,""))</f>
        <v/>
      </c>
      <c r="D15" s="459"/>
      <c r="E15" s="508"/>
      <c r="F15" s="514"/>
      <c r="G15" s="488"/>
      <c r="H15" s="488"/>
      <c r="I15" s="496"/>
      <c r="J15" s="497"/>
      <c r="K15" s="497"/>
      <c r="L15" s="498"/>
      <c r="M15" s="488"/>
      <c r="N15" s="489"/>
      <c r="O15" s="488"/>
      <c r="P15" s="488"/>
      <c r="Q15" s="521"/>
    </row>
    <row r="16" spans="1:17" ht="15.95" customHeight="1" x14ac:dyDescent="0.25">
      <c r="A16" s="463" t="s">
        <v>22</v>
      </c>
      <c r="B16" s="464"/>
      <c r="C16" s="464"/>
      <c r="D16" s="459"/>
      <c r="E16" s="508"/>
      <c r="F16" s="515" t="s">
        <v>10</v>
      </c>
      <c r="G16" s="481"/>
      <c r="H16" s="490"/>
      <c r="I16" s="504" t="s">
        <v>15</v>
      </c>
      <c r="J16" s="505"/>
      <c r="K16" s="505"/>
      <c r="L16" s="506"/>
      <c r="M16" s="481" t="s">
        <v>6</v>
      </c>
      <c r="N16" s="490"/>
      <c r="O16" s="481" t="s">
        <v>6</v>
      </c>
      <c r="P16" s="481"/>
      <c r="Q16" s="445"/>
    </row>
    <row r="17" spans="1:17" ht="21" customHeight="1" thickBot="1" x14ac:dyDescent="0.3">
      <c r="A17" s="138" t="str">
        <f>IF(OR(Altura="",Densidad="",Volumen="ERROR"),"",IF(UsoComercial="SI",IF(Densidad&gt;425,850*10^2/3*Altura/Densidad,""),IF(Densidad&gt;200,850*10^2/3*Altura/Densidad,"")))</f>
        <v/>
      </c>
      <c r="B17" s="45" t="str">
        <f>IF(OR(Altura="",Densidad="",Volumen="ERROR"),"",IF(Densidad&gt;850,3400*10^2/3*Altura/Densidad,""))</f>
        <v/>
      </c>
      <c r="C17" s="46" t="str">
        <f>IF(OR(Altura="",Densidad="",Volumen="ERROR"),"",IF(Densidad&gt;3400,13600*10^2/3*Altura/Densidad,""))</f>
        <v/>
      </c>
      <c r="D17" s="461"/>
      <c r="E17" s="509"/>
      <c r="F17" s="510" t="str">
        <f>IF(OR(kf="",ka="",ka="ERROR",Altura="",Altura="ERROR"),"",kf*ka*Altura)</f>
        <v/>
      </c>
      <c r="G17" s="511"/>
      <c r="H17" s="512"/>
      <c r="I17" s="516" t="str">
        <f>IF(OR(kf="",ka="",ka="ERROR",Volumen="",Volumen="ERROR"),"",kf*ka*Volumen)</f>
        <v/>
      </c>
      <c r="J17" s="517"/>
      <c r="K17" s="517"/>
      <c r="L17" s="518"/>
      <c r="M17" s="470" t="str">
        <f>IF(OR(kf="",ka="",ka="ERROR"),"",3*10^6/(kf*ka))</f>
        <v/>
      </c>
      <c r="N17" s="471"/>
      <c r="O17" s="472" t="str">
        <f>IF(AND(NivelRiesgo&lt;&gt;"RIESGO ALTO",NivelRiesgo&lt;&gt;"RIESGO MEDIO",NivelRiesgo&lt;&gt;"RIESGO BAJO",NivelRiesgo&lt;&gt;"SIN RIESGO"),"",IF(NivelRiesgo="RIESGO ALTO","",IF(NivelRiesgo="RIESGO MEDIO",MIN(Volumen,MAX(13600*10^2/(3*kf),3400*Superficie/kf)),IF(NivelRiesgo="RIESGO BAJO",MIN(Volumen,MAX(3400*10^2/(3*kf),850*Superficie/kf)),IF(NivelRiesgo="SIN RIESGO",IF(UsoComercial="SI",MIN(Volumen,MAX(850*10^2/(3*kf),425*Superficie/kf)),MIN(Volumen,MAX(850*10^2/(3*kf),200*Superficie/kf))))))))</f>
        <v/>
      </c>
      <c r="P17" s="473"/>
      <c r="Q17" s="474"/>
    </row>
    <row r="18" spans="1:17" ht="9.9499999999999993" customHeight="1" thickBot="1" x14ac:dyDescent="0.3">
      <c r="A18" s="527"/>
      <c r="B18" s="528"/>
      <c r="C18" s="528"/>
      <c r="D18" s="528"/>
      <c r="E18" s="528"/>
      <c r="F18" s="528"/>
      <c r="G18" s="528"/>
      <c r="H18" s="528"/>
      <c r="I18" s="528"/>
      <c r="J18" s="528"/>
      <c r="K18" s="528"/>
      <c r="L18" s="528"/>
      <c r="M18" s="528"/>
      <c r="N18" s="528"/>
      <c r="O18" s="528"/>
      <c r="P18" s="528"/>
      <c r="Q18" s="529"/>
    </row>
    <row r="19" spans="1:17" ht="14.1" customHeight="1" x14ac:dyDescent="0.25">
      <c r="A19" s="557" t="s">
        <v>163</v>
      </c>
      <c r="B19" s="558"/>
      <c r="C19" s="559"/>
      <c r="D19" s="55" t="s">
        <v>164</v>
      </c>
      <c r="E19" s="482" t="s">
        <v>166</v>
      </c>
      <c r="F19" s="482" t="str">
        <f>IF(OR(Volumen="&lt; V producto",Altura="&lt; Esp.libre"),"",IF(kf="","",IF(Altura="","",IF(Altura="ERROR","",IF(UsoComercial="SI","—",IF(kf*Altura&gt;200,"SI","NO"))))))</f>
        <v/>
      </c>
      <c r="G19" s="551" t="s">
        <v>1060</v>
      </c>
      <c r="H19" s="552"/>
      <c r="I19" s="553"/>
      <c r="J19" s="482" t="str">
        <f>IF(OR(Volumen="&lt; V producto",Altura="&lt; Esp.libre"),"",IF(kf="","",IF(Altura="","",IF(Altura="ERROR","",IF(kf*Altura&gt;425,"SI","NO")))))</f>
        <v/>
      </c>
      <c r="K19" s="475" t="s">
        <v>165</v>
      </c>
      <c r="L19" s="479"/>
      <c r="M19" s="476"/>
      <c r="N19" s="482" t="str">
        <f>IF(OR(Volumen="&lt; V producto",Altura="&lt; Esp.libre"),"",IF(kf="","",IF(Altura="","",IF(Altura="ERROR","",IF(kf*Altura&gt;850,"SI","NO")))))</f>
        <v/>
      </c>
      <c r="O19" s="475" t="s">
        <v>167</v>
      </c>
      <c r="P19" s="476"/>
      <c r="Q19" s="484" t="str">
        <f>IF(OR(Volumen="&lt; V producto",Altura="&lt; Esp.libre"),"",IF(kf="","",IF(Altura="","",IF(Altura="ERROR","",IF(kf*Altura&gt;3400,"SI","NO")))))</f>
        <v/>
      </c>
    </row>
    <row r="20" spans="1:17" ht="14.1" customHeight="1" thickBot="1" x14ac:dyDescent="0.3">
      <c r="A20" s="542" t="s">
        <v>170</v>
      </c>
      <c r="B20" s="543"/>
      <c r="C20" s="544"/>
      <c r="D20" s="106" t="s">
        <v>171</v>
      </c>
      <c r="E20" s="560"/>
      <c r="F20" s="483"/>
      <c r="G20" s="554"/>
      <c r="H20" s="555"/>
      <c r="I20" s="556"/>
      <c r="J20" s="483"/>
      <c r="K20" s="477"/>
      <c r="L20" s="480"/>
      <c r="M20" s="478"/>
      <c r="N20" s="483"/>
      <c r="O20" s="477"/>
      <c r="P20" s="478"/>
      <c r="Q20" s="485"/>
    </row>
    <row r="21" spans="1:17" x14ac:dyDescent="0.25">
      <c r="A21" s="545" t="s">
        <v>161</v>
      </c>
      <c r="B21" s="546"/>
      <c r="C21" s="530" t="s">
        <v>168</v>
      </c>
      <c r="D21" s="530"/>
      <c r="E21" s="103" t="str">
        <f>IF(OR(kf="",kf=0),"",850*10^2/(3*kf))</f>
        <v/>
      </c>
      <c r="F21" s="530" t="s">
        <v>169</v>
      </c>
      <c r="G21" s="530"/>
      <c r="H21" s="530"/>
      <c r="I21" s="530"/>
      <c r="J21" s="539" t="str">
        <f>IF(kf="","",IF(Superficie="","",IF(Superficie="ERROR","",200*Superficie/kf)))</f>
        <v/>
      </c>
      <c r="K21" s="539"/>
      <c r="L21" s="539"/>
      <c r="M21" s="530" t="s">
        <v>2</v>
      </c>
      <c r="N21" s="530"/>
      <c r="O21" s="533" t="str">
        <f>IF(Volumen="","",IF(Volumen="ERROR","",Volumen))</f>
        <v/>
      </c>
      <c r="P21" s="534"/>
      <c r="Q21" s="535"/>
    </row>
    <row r="22" spans="1:17" x14ac:dyDescent="0.25">
      <c r="A22" s="547" t="s">
        <v>162</v>
      </c>
      <c r="B22" s="548"/>
      <c r="C22" s="531" t="s">
        <v>168</v>
      </c>
      <c r="D22" s="531"/>
      <c r="E22" s="104" t="str">
        <f>IF(OR(kf="",kf=0),"",850*10^2/(3*kf))</f>
        <v/>
      </c>
      <c r="F22" s="531" t="s">
        <v>169</v>
      </c>
      <c r="G22" s="531"/>
      <c r="H22" s="531"/>
      <c r="I22" s="531"/>
      <c r="J22" s="540" t="str">
        <f>IF(kf="","",IF(Superficie="","",IF(Superficie="ERROR","",425*Superficie/kf)))</f>
        <v/>
      </c>
      <c r="K22" s="540"/>
      <c r="L22" s="540"/>
      <c r="M22" s="531" t="s">
        <v>2</v>
      </c>
      <c r="N22" s="531"/>
      <c r="O22" s="533"/>
      <c r="P22" s="534"/>
      <c r="Q22" s="535"/>
    </row>
    <row r="23" spans="1:17" x14ac:dyDescent="0.25">
      <c r="A23" s="547" t="s">
        <v>160</v>
      </c>
      <c r="B23" s="548"/>
      <c r="C23" s="531" t="s">
        <v>168</v>
      </c>
      <c r="D23" s="531"/>
      <c r="E23" s="104" t="str">
        <f>IF(OR(kf="",kf=0),"",3400*10^2/(3*kf))</f>
        <v/>
      </c>
      <c r="F23" s="531" t="s">
        <v>169</v>
      </c>
      <c r="G23" s="531"/>
      <c r="H23" s="531"/>
      <c r="I23" s="531"/>
      <c r="J23" s="540" t="str">
        <f>IF(kf="","",IF(Superficie="","",IF(Superficie="ERROR","",850*Superficie/kf)))</f>
        <v/>
      </c>
      <c r="K23" s="540"/>
      <c r="L23" s="540"/>
      <c r="M23" s="531" t="s">
        <v>2</v>
      </c>
      <c r="N23" s="531"/>
      <c r="O23" s="533"/>
      <c r="P23" s="534"/>
      <c r="Q23" s="535"/>
    </row>
    <row r="24" spans="1:17" ht="15.75" thickBot="1" x14ac:dyDescent="0.3">
      <c r="A24" s="549" t="s">
        <v>159</v>
      </c>
      <c r="B24" s="550"/>
      <c r="C24" s="532" t="s">
        <v>168</v>
      </c>
      <c r="D24" s="532"/>
      <c r="E24" s="105" t="str">
        <f>IF(OR(kf="",kf=0),"",13600*10^2/(3*kf))</f>
        <v/>
      </c>
      <c r="F24" s="532" t="s">
        <v>169</v>
      </c>
      <c r="G24" s="532"/>
      <c r="H24" s="532"/>
      <c r="I24" s="532"/>
      <c r="J24" s="541" t="str">
        <f>IF(kf="","",IF(Superficie="","",IF(Superficie="ERROR","",3400*Superficie/kf)))</f>
        <v/>
      </c>
      <c r="K24" s="541"/>
      <c r="L24" s="541"/>
      <c r="M24" s="532" t="s">
        <v>2</v>
      </c>
      <c r="N24" s="532"/>
      <c r="O24" s="536"/>
      <c r="P24" s="537"/>
      <c r="Q24" s="538"/>
    </row>
    <row r="25" spans="1:17" ht="21.95" customHeight="1" thickBot="1" x14ac:dyDescent="0.3">
      <c r="A25" s="524"/>
      <c r="B25" s="525"/>
      <c r="C25" s="525"/>
      <c r="D25" s="525"/>
      <c r="E25" s="525"/>
      <c r="F25" s="525"/>
      <c r="G25" s="525"/>
      <c r="H25" s="525"/>
      <c r="I25" s="525"/>
      <c r="J25" s="525"/>
      <c r="K25" s="525"/>
      <c r="L25" s="525"/>
      <c r="M25" s="525"/>
      <c r="N25" s="525"/>
      <c r="O25" s="525"/>
      <c r="P25" s="525"/>
      <c r="Q25" s="526"/>
    </row>
    <row r="26" spans="1:17" ht="15.75" thickTop="1" x14ac:dyDescent="0.25"/>
  </sheetData>
  <sheetProtection password="D8CF" sheet="1" objects="1" scenarios="1" selectLockedCells="1"/>
  <mergeCells count="84">
    <mergeCell ref="M11:N11"/>
    <mergeCell ref="O11:Q11"/>
    <mergeCell ref="J9:L9"/>
    <mergeCell ref="J10:L10"/>
    <mergeCell ref="J11:L11"/>
    <mergeCell ref="H11:I11"/>
    <mergeCell ref="M7:Q7"/>
    <mergeCell ref="D7:L7"/>
    <mergeCell ref="A7:C7"/>
    <mergeCell ref="A8:C8"/>
    <mergeCell ref="F9:G9"/>
    <mergeCell ref="F10:G10"/>
    <mergeCell ref="H8:I8"/>
    <mergeCell ref="H9:I9"/>
    <mergeCell ref="H10:I10"/>
    <mergeCell ref="M8:N8"/>
    <mergeCell ref="O8:Q8"/>
    <mergeCell ref="M9:N9"/>
    <mergeCell ref="O9:Q9"/>
    <mergeCell ref="M10:N10"/>
    <mergeCell ref="O10:Q10"/>
    <mergeCell ref="E6:K6"/>
    <mergeCell ref="F8:G8"/>
    <mergeCell ref="J8:L8"/>
    <mergeCell ref="A2:Q2"/>
    <mergeCell ref="E3:L3"/>
    <mergeCell ref="E4:L4"/>
    <mergeCell ref="E5:L5"/>
    <mergeCell ref="M3:Q3"/>
    <mergeCell ref="O4:P4"/>
    <mergeCell ref="J24:L24"/>
    <mergeCell ref="A20:C20"/>
    <mergeCell ref="A21:B21"/>
    <mergeCell ref="A22:B22"/>
    <mergeCell ref="A23:B23"/>
    <mergeCell ref="A24:B24"/>
    <mergeCell ref="C21:D21"/>
    <mergeCell ref="C22:D22"/>
    <mergeCell ref="C23:D23"/>
    <mergeCell ref="C24:D24"/>
    <mergeCell ref="G19:I20"/>
    <mergeCell ref="A19:C19"/>
    <mergeCell ref="E19:E20"/>
    <mergeCell ref="F19:F20"/>
    <mergeCell ref="J19:J20"/>
    <mergeCell ref="O1:Q1"/>
    <mergeCell ref="B1:N1"/>
    <mergeCell ref="A25:Q25"/>
    <mergeCell ref="A18:Q18"/>
    <mergeCell ref="M21:N21"/>
    <mergeCell ref="M22:N22"/>
    <mergeCell ref="M23:N23"/>
    <mergeCell ref="M24:N24"/>
    <mergeCell ref="O21:Q24"/>
    <mergeCell ref="F21:I21"/>
    <mergeCell ref="F22:I22"/>
    <mergeCell ref="F23:I23"/>
    <mergeCell ref="F24:I24"/>
    <mergeCell ref="J21:L21"/>
    <mergeCell ref="J22:L22"/>
    <mergeCell ref="J23:L23"/>
    <mergeCell ref="M13:N15"/>
    <mergeCell ref="M16:N16"/>
    <mergeCell ref="M12:Q12"/>
    <mergeCell ref="I14:L15"/>
    <mergeCell ref="F13:L13"/>
    <mergeCell ref="A12:L12"/>
    <mergeCell ref="I16:L16"/>
    <mergeCell ref="A16:C16"/>
    <mergeCell ref="D14:E17"/>
    <mergeCell ref="F17:H17"/>
    <mergeCell ref="F14:H15"/>
    <mergeCell ref="F16:H16"/>
    <mergeCell ref="I17:L17"/>
    <mergeCell ref="D13:E13"/>
    <mergeCell ref="A14:C14"/>
    <mergeCell ref="O13:Q15"/>
    <mergeCell ref="M17:N17"/>
    <mergeCell ref="O17:Q17"/>
    <mergeCell ref="O19:P20"/>
    <mergeCell ref="K19:M20"/>
    <mergeCell ref="O16:Q16"/>
    <mergeCell ref="N19:N20"/>
    <mergeCell ref="Q19:Q20"/>
  </mergeCells>
  <dataValidations count="11">
    <dataValidation type="whole" allowBlank="1" showErrorMessage="1" error="Debe estar comprendido entre _x000a_0% y 100%" sqref="F11">
      <formula1>0</formula1>
      <formula2>100</formula2>
    </dataValidation>
    <dataValidation type="decimal" allowBlank="1" showErrorMessage="1" error="Debe estar comprendido entre 0 y 1" sqref="E11">
      <formula1>0</formula1>
      <formula2>1</formula2>
    </dataValidation>
    <dataValidation type="decimal" allowBlank="1" showInputMessage="1" showErrorMessage="1" error="Debe estar comprendido entre_x000a_0,10 m y la altura del recinto" sqref="H11:I11">
      <formula1>0.1</formula1>
      <formula2>B11</formula2>
    </dataValidation>
    <dataValidation type="decimal" allowBlank="1" showInputMessage="1" showErrorMessage="1" error="No puede superar el volumen del recinto" sqref="J11:L11">
      <formula1>0</formula1>
      <formula2>A11</formula2>
    </dataValidation>
    <dataValidation type="list" allowBlank="1" showInputMessage="1" showErrorMessage="1" sqref="P6">
      <formula1>"1,00,1,30,1,60"</formula1>
    </dataValidation>
    <dataValidation type="list" allowBlank="1" showInputMessage="1" showErrorMessage="1" prompt="Elegir epigrafe" sqref="L6">
      <formula1>$A$5:$A$107</formula1>
    </dataValidation>
    <dataValidation type="decimal" allowBlank="1" showInputMessage="1" showErrorMessage="1" error="Fuera del rango_x000a_[1,00 m³; 50.000.000,00 m³]" sqref="A6">
      <formula1>1</formula1>
      <formula2>50000000</formula2>
    </dataValidation>
    <dataValidation type="decimal" allowBlank="1" showInputMessage="1" showErrorMessage="1" error="Fuera del rango_x000a_[0,50 m; 50,00 m]" sqref="B6">
      <formula1>0.5</formula1>
      <formula2>50</formula2>
    </dataValidation>
    <dataValidation type="decimal" allowBlank="1" showInputMessage="1" showErrorMessage="1" error="Fuera del rango_x000a_[1,00 m²; 1.000.000,00 m²]" sqref="C6">
      <formula1>1</formula1>
      <formula2>1000000</formula2>
    </dataValidation>
    <dataValidation type="list" allowBlank="1" showInputMessage="1" showErrorMessage="1" sqref="D6">
      <formula1>"SI,NO"</formula1>
    </dataValidation>
    <dataValidation type="list" allowBlank="1" showInputMessage="1" showErrorMessage="1" sqref="D11">
      <formula1>"SI"</formula1>
    </dataValidation>
  </dataValidations>
  <pageMargins left="0.7" right="0.7" top="0.75" bottom="0.75" header="0.3" footer="0.3"/>
  <pageSetup paperSize="9" scale="81" orientation="landscape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Elegir epigrafe">
          <x14:formula1>
            <xm:f>'Cuadro Auxiliar CRAEH'!$A$5:$A$119</xm:f>
          </x14:formula1>
          <xm:sqref>E6:K6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7"/>
  <sheetViews>
    <sheetView zoomScaleNormal="100" workbookViewId="0">
      <selection activeCell="A110" sqref="A110"/>
    </sheetView>
  </sheetViews>
  <sheetFormatPr baseColWidth="10" defaultRowHeight="14.25" x14ac:dyDescent="0.2"/>
  <cols>
    <col min="1" max="1" width="60.7109375" style="12" customWidth="1"/>
    <col min="2" max="2" width="10.7109375" style="13" customWidth="1"/>
    <col min="3" max="4" width="6.7109375" style="14" customWidth="1"/>
    <col min="5" max="6" width="10.140625" style="17" hidden="1" customWidth="1"/>
    <col min="7" max="7" width="9.85546875" style="16" hidden="1" customWidth="1"/>
    <col min="8" max="8" width="29" style="2" customWidth="1"/>
    <col min="9" max="9" width="34.140625" style="2" customWidth="1"/>
    <col min="10" max="10" width="18" style="15" customWidth="1"/>
    <col min="11" max="16384" width="11.42578125" style="15"/>
  </cols>
  <sheetData>
    <row r="1" spans="1:10" ht="23.45" customHeight="1" thickTop="1" x14ac:dyDescent="0.3">
      <c r="A1" s="656" t="s">
        <v>178</v>
      </c>
      <c r="B1" s="657"/>
      <c r="C1" s="657"/>
      <c r="D1" s="657"/>
      <c r="E1" s="657"/>
      <c r="F1" s="657"/>
      <c r="G1" s="657"/>
      <c r="H1" s="657"/>
      <c r="I1" s="657"/>
      <c r="J1" s="658"/>
    </row>
    <row r="2" spans="1:10" ht="15.6" customHeight="1" x14ac:dyDescent="0.2">
      <c r="A2" s="653" t="s">
        <v>871</v>
      </c>
      <c r="B2" s="654"/>
      <c r="C2" s="654"/>
      <c r="D2" s="654"/>
      <c r="E2" s="654"/>
      <c r="F2" s="654"/>
      <c r="G2" s="654"/>
      <c r="H2" s="654"/>
      <c r="I2" s="654"/>
      <c r="J2" s="655"/>
    </row>
    <row r="3" spans="1:10" ht="22.5" customHeight="1" x14ac:dyDescent="0.2">
      <c r="A3" s="651" t="s">
        <v>137</v>
      </c>
      <c r="B3" s="62" t="s">
        <v>172</v>
      </c>
      <c r="C3" s="63" t="s">
        <v>173</v>
      </c>
      <c r="D3" s="64" t="s">
        <v>174</v>
      </c>
      <c r="E3" s="65"/>
      <c r="F3" s="65"/>
      <c r="G3" s="66"/>
      <c r="H3" s="659" t="s">
        <v>365</v>
      </c>
      <c r="I3" s="660"/>
      <c r="J3" s="661"/>
    </row>
    <row r="4" spans="1:10" ht="22.5" customHeight="1" thickBot="1" x14ac:dyDescent="0.25">
      <c r="A4" s="652"/>
      <c r="B4" s="30" t="s">
        <v>138</v>
      </c>
      <c r="C4" s="31"/>
      <c r="D4" s="29"/>
      <c r="E4" s="67"/>
      <c r="F4" s="67"/>
      <c r="G4" s="68"/>
      <c r="H4" s="662"/>
      <c r="I4" s="663"/>
      <c r="J4" s="664"/>
    </row>
    <row r="5" spans="1:10" s="5" customFormat="1" ht="15" customHeight="1" x14ac:dyDescent="0.25">
      <c r="A5" s="139" t="s">
        <v>23</v>
      </c>
      <c r="B5" s="97">
        <v>18900</v>
      </c>
      <c r="C5" s="100">
        <v>1.3</v>
      </c>
      <c r="D5" s="94">
        <v>2</v>
      </c>
      <c r="E5" s="69" t="e">
        <f>200*3/#REF!</f>
        <v>#REF!</v>
      </c>
      <c r="F5" s="69" t="e">
        <f>850*3/#REF!</f>
        <v>#REF!</v>
      </c>
      <c r="G5" s="70" t="e">
        <f>3400*3/#REF!</f>
        <v>#REF!</v>
      </c>
      <c r="H5" s="108" t="s">
        <v>181</v>
      </c>
      <c r="I5" s="623" t="s">
        <v>183</v>
      </c>
      <c r="J5" s="625"/>
    </row>
    <row r="6" spans="1:10" s="5" customFormat="1" ht="15" customHeight="1" x14ac:dyDescent="0.25">
      <c r="A6" s="140" t="s">
        <v>24</v>
      </c>
      <c r="B6" s="98">
        <v>800</v>
      </c>
      <c r="C6" s="101">
        <v>1.3</v>
      </c>
      <c r="D6" s="95">
        <v>1.5</v>
      </c>
      <c r="E6" s="69" t="e">
        <f>200*3/#REF!</f>
        <v>#REF!</v>
      </c>
      <c r="F6" s="69" t="e">
        <f>850*3/#REF!</f>
        <v>#REF!</v>
      </c>
      <c r="G6" s="70" t="e">
        <f>3400*3/#REF!</f>
        <v>#REF!</v>
      </c>
      <c r="H6" s="643"/>
      <c r="I6" s="644"/>
      <c r="J6" s="645"/>
    </row>
    <row r="7" spans="1:10" s="5" customFormat="1" ht="15" customHeight="1" x14ac:dyDescent="0.25">
      <c r="A7" s="141" t="s">
        <v>25</v>
      </c>
      <c r="B7" s="98">
        <v>800</v>
      </c>
      <c r="C7" s="101">
        <v>1.3</v>
      </c>
      <c r="D7" s="95">
        <v>1.5</v>
      </c>
      <c r="E7" s="69" t="e">
        <f>200*3/#REF!</f>
        <v>#REF!</v>
      </c>
      <c r="F7" s="69" t="e">
        <f>850*3/#REF!</f>
        <v>#REF!</v>
      </c>
      <c r="G7" s="70" t="e">
        <f>3400*3/#REF!</f>
        <v>#REF!</v>
      </c>
      <c r="H7" s="648" t="s">
        <v>196</v>
      </c>
      <c r="I7" s="649"/>
      <c r="J7" s="650"/>
    </row>
    <row r="8" spans="1:10" s="5" customFormat="1" ht="15" customHeight="1" x14ac:dyDescent="0.25">
      <c r="A8" s="141" t="s">
        <v>26</v>
      </c>
      <c r="B8" s="98">
        <v>400</v>
      </c>
      <c r="C8" s="101">
        <v>1.3</v>
      </c>
      <c r="D8" s="95">
        <v>1</v>
      </c>
      <c r="E8" s="69" t="e">
        <f>200*3/#REF!</f>
        <v>#REF!</v>
      </c>
      <c r="F8" s="69" t="e">
        <f>850*3/#REF!</f>
        <v>#REF!</v>
      </c>
      <c r="G8" s="70" t="e">
        <f>3400*3/#REF!</f>
        <v>#REF!</v>
      </c>
      <c r="H8" s="108" t="s">
        <v>212</v>
      </c>
      <c r="I8" s="648" t="s">
        <v>214</v>
      </c>
      <c r="J8" s="650"/>
    </row>
    <row r="9" spans="1:10" s="6" customFormat="1" ht="15" customHeight="1" x14ac:dyDescent="0.25">
      <c r="A9" s="140" t="s">
        <v>27</v>
      </c>
      <c r="B9" s="98">
        <v>600</v>
      </c>
      <c r="C9" s="101">
        <v>1.3</v>
      </c>
      <c r="D9" s="95">
        <v>1.5</v>
      </c>
      <c r="E9" s="69" t="e">
        <f>200*3/#REF!</f>
        <v>#REF!</v>
      </c>
      <c r="F9" s="69" t="e">
        <f>850*3/#REF!</f>
        <v>#REF!</v>
      </c>
      <c r="G9" s="70" t="e">
        <f>3400*3/#REF!</f>
        <v>#REF!</v>
      </c>
      <c r="H9" s="628"/>
      <c r="I9" s="629"/>
      <c r="J9" s="630"/>
    </row>
    <row r="10" spans="1:10" s="6" customFormat="1" ht="15" customHeight="1" x14ac:dyDescent="0.25">
      <c r="A10" s="140" t="s">
        <v>28</v>
      </c>
      <c r="B10" s="98">
        <v>1700</v>
      </c>
      <c r="C10" s="101">
        <v>1.3</v>
      </c>
      <c r="D10" s="95">
        <v>2</v>
      </c>
      <c r="E10" s="69" t="e">
        <f>200*3/#REF!</f>
        <v>#REF!</v>
      </c>
      <c r="F10" s="69" t="e">
        <f>850*3/#REF!</f>
        <v>#REF!</v>
      </c>
      <c r="G10" s="70" t="e">
        <f>3400*3/#REF!</f>
        <v>#REF!</v>
      </c>
      <c r="H10" s="634"/>
      <c r="I10" s="635"/>
      <c r="J10" s="636"/>
    </row>
    <row r="11" spans="1:10" s="6" customFormat="1" ht="15" customHeight="1" x14ac:dyDescent="0.25">
      <c r="A11" s="141" t="s">
        <v>29</v>
      </c>
      <c r="B11" s="98">
        <v>800</v>
      </c>
      <c r="C11" s="101">
        <v>1.3</v>
      </c>
      <c r="D11" s="95">
        <v>1.5</v>
      </c>
      <c r="E11" s="69" t="e">
        <f>200*3/#REF!</f>
        <v>#REF!</v>
      </c>
      <c r="F11" s="69" t="e">
        <f>850*3/#REF!</f>
        <v>#REF!</v>
      </c>
      <c r="G11" s="70" t="e">
        <f>3400*3/#REF!</f>
        <v>#REF!</v>
      </c>
      <c r="H11" s="626" t="s">
        <v>369</v>
      </c>
      <c r="I11" s="626"/>
      <c r="J11" s="627"/>
    </row>
    <row r="12" spans="1:10" s="6" customFormat="1" ht="15" customHeight="1" x14ac:dyDescent="0.25">
      <c r="A12" s="141" t="s">
        <v>30</v>
      </c>
      <c r="B12" s="98">
        <v>800</v>
      </c>
      <c r="C12" s="101">
        <v>1.3</v>
      </c>
      <c r="D12" s="95">
        <v>1.5</v>
      </c>
      <c r="E12" s="69" t="e">
        <f>200*3/#REF!</f>
        <v>#REF!</v>
      </c>
      <c r="F12" s="69" t="e">
        <f>850*3/#REF!</f>
        <v>#REF!</v>
      </c>
      <c r="G12" s="70" t="e">
        <f>3400*3/#REF!</f>
        <v>#REF!</v>
      </c>
      <c r="H12" s="626" t="s">
        <v>258</v>
      </c>
      <c r="I12" s="626"/>
      <c r="J12" s="627"/>
    </row>
    <row r="13" spans="1:10" s="6" customFormat="1" ht="15" customHeight="1" x14ac:dyDescent="0.25">
      <c r="A13" s="140" t="s">
        <v>31</v>
      </c>
      <c r="B13" s="98">
        <v>2500</v>
      </c>
      <c r="C13" s="101">
        <v>1.6</v>
      </c>
      <c r="D13" s="95">
        <v>2</v>
      </c>
      <c r="E13" s="69" t="e">
        <f>200*3/#REF!</f>
        <v>#REF!</v>
      </c>
      <c r="F13" s="69" t="e">
        <f>850*3/#REF!</f>
        <v>#REF!</v>
      </c>
      <c r="G13" s="70" t="e">
        <f>3400*3/#REF!</f>
        <v>#REF!</v>
      </c>
      <c r="H13" s="620"/>
      <c r="I13" s="621"/>
      <c r="J13" s="622"/>
    </row>
    <row r="14" spans="1:10" s="6" customFormat="1" ht="15" customHeight="1" x14ac:dyDescent="0.25">
      <c r="A14" s="141" t="s">
        <v>1052</v>
      </c>
      <c r="B14" s="98">
        <v>800</v>
      </c>
      <c r="C14" s="101">
        <v>1.6</v>
      </c>
      <c r="D14" s="95">
        <v>1.5</v>
      </c>
      <c r="E14" s="69" t="e">
        <f>200*3/#REF!</f>
        <v>#REF!</v>
      </c>
      <c r="F14" s="69" t="e">
        <f>850*3/#REF!</f>
        <v>#REF!</v>
      </c>
      <c r="G14" s="70" t="e">
        <f>3400*3/#REF!</f>
        <v>#REF!</v>
      </c>
      <c r="H14" s="626" t="s">
        <v>270</v>
      </c>
      <c r="I14" s="626"/>
      <c r="J14" s="627"/>
    </row>
    <row r="15" spans="1:10" s="6" customFormat="1" ht="15" customHeight="1" x14ac:dyDescent="0.25">
      <c r="A15" s="141" t="s">
        <v>1050</v>
      </c>
      <c r="B15" s="98">
        <v>125</v>
      </c>
      <c r="C15" s="101">
        <v>1</v>
      </c>
      <c r="D15" s="95">
        <v>1</v>
      </c>
      <c r="E15" s="69" t="e">
        <f>200*3/#REF!</f>
        <v>#REF!</v>
      </c>
      <c r="F15" s="69" t="e">
        <f>850*3/#REF!</f>
        <v>#REF!</v>
      </c>
      <c r="G15" s="70" t="e">
        <f>3400*3/#REF!</f>
        <v>#REF!</v>
      </c>
      <c r="H15" s="626" t="s">
        <v>370</v>
      </c>
      <c r="I15" s="626"/>
      <c r="J15" s="627"/>
    </row>
    <row r="16" spans="1:10" s="6" customFormat="1" ht="15" customHeight="1" x14ac:dyDescent="0.25">
      <c r="A16" s="141" t="s">
        <v>32</v>
      </c>
      <c r="B16" s="98">
        <v>300</v>
      </c>
      <c r="C16" s="101">
        <v>1</v>
      </c>
      <c r="D16" s="95">
        <v>1</v>
      </c>
      <c r="E16" s="69" t="e">
        <f>200*3/#REF!</f>
        <v>#REF!</v>
      </c>
      <c r="F16" s="69" t="e">
        <f>850*3/#REF!</f>
        <v>#REF!</v>
      </c>
      <c r="G16" s="70" t="e">
        <f>3400*3/#REF!</f>
        <v>#REF!</v>
      </c>
      <c r="H16" s="626" t="s">
        <v>371</v>
      </c>
      <c r="I16" s="626"/>
      <c r="J16" s="627"/>
    </row>
    <row r="17" spans="1:10" s="6" customFormat="1" ht="15" customHeight="1" x14ac:dyDescent="0.25">
      <c r="A17" s="141" t="s">
        <v>33</v>
      </c>
      <c r="B17" s="98">
        <v>2000</v>
      </c>
      <c r="C17" s="101">
        <v>1.3</v>
      </c>
      <c r="D17" s="95">
        <v>2</v>
      </c>
      <c r="E17" s="69" t="e">
        <f>200*3/#REF!</f>
        <v>#REF!</v>
      </c>
      <c r="F17" s="69" t="e">
        <f>850*3/#REF!</f>
        <v>#REF!</v>
      </c>
      <c r="G17" s="70" t="e">
        <f>3400*3/#REF!</f>
        <v>#REF!</v>
      </c>
      <c r="H17" s="626" t="s">
        <v>372</v>
      </c>
      <c r="I17" s="626"/>
      <c r="J17" s="627"/>
    </row>
    <row r="18" spans="1:10" s="6" customFormat="1" ht="15" customHeight="1" x14ac:dyDescent="0.25">
      <c r="A18" s="140" t="s">
        <v>34</v>
      </c>
      <c r="B18" s="98">
        <v>400</v>
      </c>
      <c r="C18" s="101">
        <v>1</v>
      </c>
      <c r="D18" s="95">
        <v>1</v>
      </c>
      <c r="E18" s="69" t="e">
        <f>200*3/#REF!</f>
        <v>#REF!</v>
      </c>
      <c r="F18" s="69" t="e">
        <f>850*3/#REF!</f>
        <v>#REF!</v>
      </c>
      <c r="G18" s="70" t="e">
        <f>3400*3/#REF!</f>
        <v>#REF!</v>
      </c>
      <c r="H18" s="648"/>
      <c r="I18" s="649"/>
      <c r="J18" s="650"/>
    </row>
    <row r="19" spans="1:10" s="6" customFormat="1" ht="15" customHeight="1" x14ac:dyDescent="0.25">
      <c r="A19" s="141" t="s">
        <v>1051</v>
      </c>
      <c r="B19" s="98">
        <v>600</v>
      </c>
      <c r="C19" s="101">
        <v>1.3</v>
      </c>
      <c r="D19" s="95">
        <v>1.5</v>
      </c>
      <c r="E19" s="69" t="e">
        <f>200*3/#REF!</f>
        <v>#REF!</v>
      </c>
      <c r="F19" s="69" t="e">
        <f>850*3/#REF!</f>
        <v>#REF!</v>
      </c>
      <c r="G19" s="70" t="e">
        <f>3400*3/#REF!</f>
        <v>#REF!</v>
      </c>
      <c r="H19" s="623" t="s">
        <v>35</v>
      </c>
      <c r="I19" s="624"/>
      <c r="J19" s="625"/>
    </row>
    <row r="20" spans="1:10" s="6" customFormat="1" ht="15" customHeight="1" x14ac:dyDescent="0.25">
      <c r="A20" s="140" t="s">
        <v>36</v>
      </c>
      <c r="B20" s="98">
        <v>600</v>
      </c>
      <c r="C20" s="101">
        <v>1.3</v>
      </c>
      <c r="D20" s="95">
        <v>1.5</v>
      </c>
      <c r="E20" s="69" t="e">
        <f>200*3/#REF!</f>
        <v>#REF!</v>
      </c>
      <c r="F20" s="69" t="e">
        <f>850*3/#REF!</f>
        <v>#REF!</v>
      </c>
      <c r="G20" s="70" t="e">
        <f>3400*3/#REF!</f>
        <v>#REF!</v>
      </c>
      <c r="H20" s="617"/>
      <c r="I20" s="618"/>
      <c r="J20" s="619"/>
    </row>
    <row r="21" spans="1:10" s="6" customFormat="1" ht="15" customHeight="1" x14ac:dyDescent="0.25">
      <c r="A21" s="140" t="s">
        <v>37</v>
      </c>
      <c r="B21" s="98">
        <v>400</v>
      </c>
      <c r="C21" s="101">
        <v>1.3</v>
      </c>
      <c r="D21" s="95">
        <v>1</v>
      </c>
      <c r="E21" s="69" t="e">
        <f>200*3/#REF!</f>
        <v>#REF!</v>
      </c>
      <c r="F21" s="69" t="e">
        <f>850*3/#REF!</f>
        <v>#REF!</v>
      </c>
      <c r="G21" s="70" t="e">
        <f>3400*3/#REF!</f>
        <v>#REF!</v>
      </c>
      <c r="H21" s="617"/>
      <c r="I21" s="618"/>
      <c r="J21" s="619"/>
    </row>
    <row r="22" spans="1:10" s="6" customFormat="1" ht="15" customHeight="1" x14ac:dyDescent="0.25">
      <c r="A22" s="141" t="s">
        <v>38</v>
      </c>
      <c r="B22" s="98">
        <v>800</v>
      </c>
      <c r="C22" s="101">
        <v>1.3</v>
      </c>
      <c r="D22" s="95">
        <v>1.5</v>
      </c>
      <c r="E22" s="69" t="e">
        <f>200*3/#REF!</f>
        <v>#REF!</v>
      </c>
      <c r="F22" s="69" t="e">
        <f>850*3/#REF!</f>
        <v>#REF!</v>
      </c>
      <c r="G22" s="70" t="e">
        <f>3400*3/#REF!</f>
        <v>#REF!</v>
      </c>
      <c r="H22" s="626" t="s">
        <v>285</v>
      </c>
      <c r="I22" s="626"/>
      <c r="J22" s="627"/>
    </row>
    <row r="23" spans="1:10" s="6" customFormat="1" ht="15" customHeight="1" x14ac:dyDescent="0.25">
      <c r="A23" s="140" t="s">
        <v>39</v>
      </c>
      <c r="B23" s="98">
        <v>1500</v>
      </c>
      <c r="C23" s="101">
        <v>1.3</v>
      </c>
      <c r="D23" s="95">
        <v>2</v>
      </c>
      <c r="E23" s="69" t="e">
        <f>200*3/#REF!</f>
        <v>#REF!</v>
      </c>
      <c r="F23" s="69" t="e">
        <f>850*3/#REF!</f>
        <v>#REF!</v>
      </c>
      <c r="G23" s="70" t="e">
        <f>3400*3/#REF!</f>
        <v>#REF!</v>
      </c>
      <c r="H23" s="617"/>
      <c r="I23" s="618"/>
      <c r="J23" s="619"/>
    </row>
    <row r="24" spans="1:10" s="6" customFormat="1" ht="15" customHeight="1" x14ac:dyDescent="0.25">
      <c r="A24" s="140" t="s">
        <v>40</v>
      </c>
      <c r="B24" s="98">
        <v>2500</v>
      </c>
      <c r="C24" s="101">
        <v>1.3</v>
      </c>
      <c r="D24" s="95">
        <v>1.5</v>
      </c>
      <c r="E24" s="69" t="e">
        <f>200*3/#REF!</f>
        <v>#REF!</v>
      </c>
      <c r="F24" s="69" t="e">
        <f>850*3/#REF!</f>
        <v>#REF!</v>
      </c>
      <c r="G24" s="70" t="e">
        <f>3400*3/#REF!</f>
        <v>#REF!</v>
      </c>
      <c r="H24" s="617"/>
      <c r="I24" s="618"/>
      <c r="J24" s="619"/>
    </row>
    <row r="25" spans="1:10" s="6" customFormat="1" ht="15" customHeight="1" x14ac:dyDescent="0.25">
      <c r="A25" s="141" t="s">
        <v>41</v>
      </c>
      <c r="B25" s="98">
        <v>5000</v>
      </c>
      <c r="C25" s="101">
        <v>1.3</v>
      </c>
      <c r="D25" s="95">
        <v>2</v>
      </c>
      <c r="E25" s="69" t="e">
        <f>200*3/#REF!</f>
        <v>#REF!</v>
      </c>
      <c r="F25" s="69" t="e">
        <f>850*3/#REF!</f>
        <v>#REF!</v>
      </c>
      <c r="G25" s="70" t="e">
        <f>3400*3/#REF!</f>
        <v>#REF!</v>
      </c>
      <c r="H25" s="626" t="s">
        <v>329</v>
      </c>
      <c r="I25" s="626"/>
      <c r="J25" s="627"/>
    </row>
    <row r="26" spans="1:10" s="6" customFormat="1" ht="15" customHeight="1" x14ac:dyDescent="0.25">
      <c r="A26" s="140" t="s">
        <v>42</v>
      </c>
      <c r="B26" s="98">
        <v>800</v>
      </c>
      <c r="C26" s="101">
        <v>1.3</v>
      </c>
      <c r="D26" s="95">
        <v>1.5</v>
      </c>
      <c r="E26" s="69" t="e">
        <f>200*3/#REF!</f>
        <v>#REF!</v>
      </c>
      <c r="F26" s="69" t="e">
        <f>850*3/#REF!</f>
        <v>#REF!</v>
      </c>
      <c r="G26" s="70" t="e">
        <f>3400*3/#REF!</f>
        <v>#REF!</v>
      </c>
      <c r="H26" s="617"/>
      <c r="I26" s="618"/>
      <c r="J26" s="619"/>
    </row>
    <row r="27" spans="1:10" s="6" customFormat="1" ht="15" customHeight="1" x14ac:dyDescent="0.25">
      <c r="A27" s="141" t="s">
        <v>43</v>
      </c>
      <c r="B27" s="98">
        <v>2100</v>
      </c>
      <c r="C27" s="101">
        <v>1.3</v>
      </c>
      <c r="D27" s="95">
        <v>2</v>
      </c>
      <c r="E27" s="69" t="e">
        <f>200*3/#REF!</f>
        <v>#REF!</v>
      </c>
      <c r="F27" s="69" t="e">
        <f>850*3/#REF!</f>
        <v>#REF!</v>
      </c>
      <c r="G27" s="70" t="e">
        <f>3400*3/#REF!</f>
        <v>#REF!</v>
      </c>
      <c r="H27" s="626" t="s">
        <v>307</v>
      </c>
      <c r="I27" s="626"/>
      <c r="J27" s="627"/>
    </row>
    <row r="28" spans="1:10" s="6" customFormat="1" ht="15" customHeight="1" x14ac:dyDescent="0.25">
      <c r="A28" s="140" t="s">
        <v>312</v>
      </c>
      <c r="B28" s="98">
        <v>200</v>
      </c>
      <c r="C28" s="101">
        <v>1.3</v>
      </c>
      <c r="D28" s="95">
        <v>1</v>
      </c>
      <c r="E28" s="69" t="e">
        <f>200*3/#REF!</f>
        <v>#REF!</v>
      </c>
      <c r="F28" s="69" t="e">
        <f>850*3/#REF!</f>
        <v>#REF!</v>
      </c>
      <c r="G28" s="70" t="e">
        <f>3400*3/#REF!</f>
        <v>#REF!</v>
      </c>
      <c r="H28" s="617"/>
      <c r="I28" s="618"/>
      <c r="J28" s="619"/>
    </row>
    <row r="29" spans="1:10" s="6" customFormat="1" ht="15" customHeight="1" x14ac:dyDescent="0.25">
      <c r="A29" s="140" t="s">
        <v>44</v>
      </c>
      <c r="B29" s="98">
        <v>3400</v>
      </c>
      <c r="C29" s="101">
        <v>1.3</v>
      </c>
      <c r="D29" s="95">
        <v>1.5</v>
      </c>
      <c r="E29" s="69" t="e">
        <f>200*3/#REF!</f>
        <v>#REF!</v>
      </c>
      <c r="F29" s="69" t="e">
        <f>850*3/#REF!</f>
        <v>#REF!</v>
      </c>
      <c r="G29" s="70" t="e">
        <f>3400*3/#REF!</f>
        <v>#REF!</v>
      </c>
      <c r="H29" s="617"/>
      <c r="I29" s="618"/>
      <c r="J29" s="619"/>
    </row>
    <row r="30" spans="1:10" s="6" customFormat="1" ht="15" customHeight="1" x14ac:dyDescent="0.25">
      <c r="A30" s="140" t="s">
        <v>45</v>
      </c>
      <c r="B30" s="98">
        <v>800</v>
      </c>
      <c r="C30" s="101">
        <v>1.3</v>
      </c>
      <c r="D30" s="95">
        <v>1.5</v>
      </c>
      <c r="E30" s="69" t="e">
        <f>200*3/#REF!</f>
        <v>#REF!</v>
      </c>
      <c r="F30" s="69" t="e">
        <f>850*3/#REF!</f>
        <v>#REF!</v>
      </c>
      <c r="G30" s="70" t="e">
        <f>3400*3/#REF!</f>
        <v>#REF!</v>
      </c>
      <c r="H30" s="617"/>
      <c r="I30" s="618"/>
      <c r="J30" s="619"/>
    </row>
    <row r="31" spans="1:10" s="6" customFormat="1" ht="15" customHeight="1" x14ac:dyDescent="0.25">
      <c r="A31" s="140" t="s">
        <v>46</v>
      </c>
      <c r="B31" s="98">
        <v>5000</v>
      </c>
      <c r="C31" s="101">
        <v>1.3</v>
      </c>
      <c r="D31" s="95">
        <v>2</v>
      </c>
      <c r="E31" s="69" t="e">
        <f>200*3/#REF!</f>
        <v>#REF!</v>
      </c>
      <c r="F31" s="69" t="e">
        <f>850*3/#REF!</f>
        <v>#REF!</v>
      </c>
      <c r="G31" s="70" t="e">
        <f>3400*3/#REF!</f>
        <v>#REF!</v>
      </c>
      <c r="H31" s="617"/>
      <c r="I31" s="618"/>
      <c r="J31" s="619"/>
    </row>
    <row r="32" spans="1:10" s="6" customFormat="1" ht="15" customHeight="1" x14ac:dyDescent="0.25">
      <c r="A32" s="140" t="s">
        <v>47</v>
      </c>
      <c r="B32" s="98">
        <v>1700</v>
      </c>
      <c r="C32" s="101">
        <v>1.3</v>
      </c>
      <c r="D32" s="95">
        <v>2</v>
      </c>
      <c r="E32" s="69" t="e">
        <f>200*3/#REF!</f>
        <v>#REF!</v>
      </c>
      <c r="F32" s="69" t="e">
        <f>850*3/#REF!</f>
        <v>#REF!</v>
      </c>
      <c r="G32" s="70" t="e">
        <f>3400*3/#REF!</f>
        <v>#REF!</v>
      </c>
      <c r="H32" s="623"/>
      <c r="I32" s="624"/>
      <c r="J32" s="625"/>
    </row>
    <row r="33" spans="1:10" s="6" customFormat="1" ht="15" customHeight="1" x14ac:dyDescent="0.25">
      <c r="A33" s="141" t="s">
        <v>1053</v>
      </c>
      <c r="B33" s="98">
        <v>372</v>
      </c>
      <c r="C33" s="101">
        <v>1.3</v>
      </c>
      <c r="D33" s="95">
        <v>1</v>
      </c>
      <c r="E33" s="69" t="e">
        <f>200*3/#REF!</f>
        <v>#REF!</v>
      </c>
      <c r="F33" s="69" t="e">
        <f>850*3/#REF!</f>
        <v>#REF!</v>
      </c>
      <c r="G33" s="70" t="e">
        <f>3400*3/#REF!</f>
        <v>#REF!</v>
      </c>
      <c r="H33" s="623" t="s">
        <v>48</v>
      </c>
      <c r="I33" s="624"/>
      <c r="J33" s="625"/>
    </row>
    <row r="34" spans="1:10" s="6" customFormat="1" ht="15" customHeight="1" x14ac:dyDescent="0.25">
      <c r="A34" s="141" t="s">
        <v>1054</v>
      </c>
      <c r="B34" s="98">
        <v>372</v>
      </c>
      <c r="C34" s="101">
        <v>1.3</v>
      </c>
      <c r="D34" s="95">
        <v>1</v>
      </c>
      <c r="E34" s="69" t="e">
        <f>200*3/#REF!</f>
        <v>#REF!</v>
      </c>
      <c r="F34" s="69" t="e">
        <f>850*3/#REF!</f>
        <v>#REF!</v>
      </c>
      <c r="G34" s="70" t="e">
        <f>3400*3/#REF!</f>
        <v>#REF!</v>
      </c>
      <c r="H34" s="617" t="s">
        <v>49</v>
      </c>
      <c r="I34" s="618"/>
      <c r="J34" s="619"/>
    </row>
    <row r="35" spans="1:10" s="6" customFormat="1" ht="15" customHeight="1" x14ac:dyDescent="0.25">
      <c r="A35" s="141" t="s">
        <v>50</v>
      </c>
      <c r="B35" s="98">
        <v>800</v>
      </c>
      <c r="C35" s="101">
        <v>1.3</v>
      </c>
      <c r="D35" s="95">
        <v>1.5</v>
      </c>
      <c r="E35" s="69" t="e">
        <f>200*3/#REF!</f>
        <v>#REF!</v>
      </c>
      <c r="F35" s="69" t="e">
        <f>850*3/#REF!</f>
        <v>#REF!</v>
      </c>
      <c r="G35" s="70" t="e">
        <f>3400*3/#REF!</f>
        <v>#REF!</v>
      </c>
      <c r="H35" s="626" t="s">
        <v>325</v>
      </c>
      <c r="I35" s="626"/>
      <c r="J35" s="627"/>
    </row>
    <row r="36" spans="1:10" s="6" customFormat="1" ht="15" customHeight="1" x14ac:dyDescent="0.25">
      <c r="A36" s="140" t="s">
        <v>51</v>
      </c>
      <c r="B36" s="98">
        <v>600</v>
      </c>
      <c r="C36" s="101">
        <v>1.3</v>
      </c>
      <c r="D36" s="95">
        <v>1.5</v>
      </c>
      <c r="E36" s="69" t="e">
        <f>200*3/#REF!</f>
        <v>#REF!</v>
      </c>
      <c r="F36" s="69" t="e">
        <f>850*3/#REF!</f>
        <v>#REF!</v>
      </c>
      <c r="G36" s="70" t="e">
        <f>3400*3/#REF!</f>
        <v>#REF!</v>
      </c>
      <c r="H36" s="620"/>
      <c r="I36" s="621"/>
      <c r="J36" s="622"/>
    </row>
    <row r="37" spans="1:10" s="6" customFormat="1" ht="15" customHeight="1" x14ac:dyDescent="0.25">
      <c r="A37" s="140" t="s">
        <v>52</v>
      </c>
      <c r="B37" s="98">
        <v>5000</v>
      </c>
      <c r="C37" s="101">
        <v>1.3</v>
      </c>
      <c r="D37" s="95">
        <v>2</v>
      </c>
      <c r="E37" s="69" t="e">
        <f>200*3/#REF!</f>
        <v>#REF!</v>
      </c>
      <c r="F37" s="69" t="e">
        <f>850*3/#REF!</f>
        <v>#REF!</v>
      </c>
      <c r="G37" s="70" t="e">
        <f>3400*3/#REF!</f>
        <v>#REF!</v>
      </c>
      <c r="H37" s="617"/>
      <c r="I37" s="618"/>
      <c r="J37" s="619"/>
    </row>
    <row r="38" spans="1:10" s="6" customFormat="1" ht="15" customHeight="1" x14ac:dyDescent="0.25">
      <c r="A38" s="140" t="s">
        <v>53</v>
      </c>
      <c r="B38" s="98">
        <v>500</v>
      </c>
      <c r="C38" s="101">
        <v>1.3</v>
      </c>
      <c r="D38" s="95">
        <v>1.5</v>
      </c>
      <c r="E38" s="69" t="e">
        <f>200*3/#REF!</f>
        <v>#REF!</v>
      </c>
      <c r="F38" s="69" t="e">
        <f>850*3/#REF!</f>
        <v>#REF!</v>
      </c>
      <c r="G38" s="70" t="e">
        <f>3400*3/#REF!</f>
        <v>#REF!</v>
      </c>
      <c r="H38" s="623"/>
      <c r="I38" s="624"/>
      <c r="J38" s="625"/>
    </row>
    <row r="39" spans="1:10" s="6" customFormat="1" ht="15" customHeight="1" x14ac:dyDescent="0.25">
      <c r="A39" s="141" t="s">
        <v>54</v>
      </c>
      <c r="B39" s="98">
        <v>600</v>
      </c>
      <c r="C39" s="101">
        <v>1.3</v>
      </c>
      <c r="D39" s="95">
        <v>1.5</v>
      </c>
      <c r="E39" s="69" t="e">
        <f>200*3/#REF!</f>
        <v>#REF!</v>
      </c>
      <c r="F39" s="69" t="e">
        <f>850*3/#REF!</f>
        <v>#REF!</v>
      </c>
      <c r="G39" s="70" t="e">
        <f>3400*3/#REF!</f>
        <v>#REF!</v>
      </c>
      <c r="H39" s="648" t="s">
        <v>335</v>
      </c>
      <c r="I39" s="649"/>
      <c r="J39" s="650"/>
    </row>
    <row r="40" spans="1:10" s="6" customFormat="1" ht="15" customHeight="1" x14ac:dyDescent="0.25">
      <c r="A40" s="141" t="s">
        <v>55</v>
      </c>
      <c r="B40" s="98">
        <v>800</v>
      </c>
      <c r="C40" s="101">
        <v>1.3</v>
      </c>
      <c r="D40" s="95">
        <v>1.5</v>
      </c>
      <c r="E40" s="69" t="e">
        <f>200*3/#REF!</f>
        <v>#REF!</v>
      </c>
      <c r="F40" s="69" t="e">
        <f>850*3/#REF!</f>
        <v>#REF!</v>
      </c>
      <c r="G40" s="70" t="e">
        <f>3400*3/#REF!</f>
        <v>#REF!</v>
      </c>
      <c r="H40" s="648" t="s">
        <v>333</v>
      </c>
      <c r="I40" s="649"/>
      <c r="J40" s="650"/>
    </row>
    <row r="41" spans="1:10" s="6" customFormat="1" ht="15" customHeight="1" x14ac:dyDescent="0.25">
      <c r="A41" s="140" t="s">
        <v>56</v>
      </c>
      <c r="B41" s="98">
        <v>3400</v>
      </c>
      <c r="C41" s="101">
        <v>1.6</v>
      </c>
      <c r="D41" s="95">
        <v>2</v>
      </c>
      <c r="E41" s="69" t="e">
        <f>200*3/#REF!</f>
        <v>#REF!</v>
      </c>
      <c r="F41" s="69" t="e">
        <f>850*3/#REF!</f>
        <v>#REF!</v>
      </c>
      <c r="G41" s="70" t="e">
        <f>3400*3/#REF!</f>
        <v>#REF!</v>
      </c>
      <c r="H41" s="620"/>
      <c r="I41" s="621"/>
      <c r="J41" s="622"/>
    </row>
    <row r="42" spans="1:10" s="6" customFormat="1" ht="15" customHeight="1" x14ac:dyDescent="0.25">
      <c r="A42" s="140" t="s">
        <v>57</v>
      </c>
      <c r="B42" s="98">
        <v>3400</v>
      </c>
      <c r="C42" s="101">
        <v>1.3</v>
      </c>
      <c r="D42" s="95">
        <v>1.5</v>
      </c>
      <c r="E42" s="69" t="e">
        <f>200*3/#REF!</f>
        <v>#REF!</v>
      </c>
      <c r="F42" s="69" t="e">
        <f>850*3/#REF!</f>
        <v>#REF!</v>
      </c>
      <c r="G42" s="70" t="e">
        <f>3400*3/#REF!</f>
        <v>#REF!</v>
      </c>
      <c r="H42" s="623"/>
      <c r="I42" s="624"/>
      <c r="J42" s="625"/>
    </row>
    <row r="43" spans="1:10" s="6" customFormat="1" ht="15" customHeight="1" x14ac:dyDescent="0.25">
      <c r="A43" s="141" t="s">
        <v>58</v>
      </c>
      <c r="B43" s="98">
        <v>800</v>
      </c>
      <c r="C43" s="101">
        <v>1.3</v>
      </c>
      <c r="D43" s="95">
        <v>1.5</v>
      </c>
      <c r="E43" s="69" t="e">
        <f>200*3/#REF!</f>
        <v>#REF!</v>
      </c>
      <c r="F43" s="69" t="e">
        <f>850*3/#REF!</f>
        <v>#REF!</v>
      </c>
      <c r="G43" s="70" t="e">
        <f>3400*3/#REF!</f>
        <v>#REF!</v>
      </c>
      <c r="H43" s="648" t="s">
        <v>344</v>
      </c>
      <c r="I43" s="649"/>
      <c r="J43" s="650"/>
    </row>
    <row r="44" spans="1:10" s="6" customFormat="1" ht="15" customHeight="1" x14ac:dyDescent="0.25">
      <c r="A44" s="141" t="s">
        <v>59</v>
      </c>
      <c r="B44" s="98">
        <v>400</v>
      </c>
      <c r="C44" s="101">
        <v>1.3</v>
      </c>
      <c r="D44" s="95">
        <v>1</v>
      </c>
      <c r="E44" s="69" t="e">
        <f>200*3/#REF!</f>
        <v>#REF!</v>
      </c>
      <c r="F44" s="69" t="e">
        <f>850*3/#REF!</f>
        <v>#REF!</v>
      </c>
      <c r="G44" s="70" t="e">
        <f>3400*3/#REF!</f>
        <v>#REF!</v>
      </c>
      <c r="H44" s="648" t="s">
        <v>346</v>
      </c>
      <c r="I44" s="649"/>
      <c r="J44" s="650"/>
    </row>
    <row r="45" spans="1:10" s="6" customFormat="1" ht="15" customHeight="1" x14ac:dyDescent="0.25">
      <c r="A45" s="140" t="s">
        <v>60</v>
      </c>
      <c r="B45" s="98">
        <v>400</v>
      </c>
      <c r="C45" s="101">
        <v>1.3</v>
      </c>
      <c r="D45" s="95">
        <v>1</v>
      </c>
      <c r="E45" s="69" t="e">
        <f>200*3/#REF!</f>
        <v>#REF!</v>
      </c>
      <c r="F45" s="69" t="e">
        <f>850*3/#REF!</f>
        <v>#REF!</v>
      </c>
      <c r="G45" s="70" t="e">
        <f>3400*3/#REF!</f>
        <v>#REF!</v>
      </c>
      <c r="H45" s="620"/>
      <c r="I45" s="621"/>
      <c r="J45" s="622"/>
    </row>
    <row r="46" spans="1:10" s="6" customFormat="1" ht="15" customHeight="1" x14ac:dyDescent="0.25">
      <c r="A46" s="140" t="s">
        <v>61</v>
      </c>
      <c r="B46" s="98">
        <v>200</v>
      </c>
      <c r="C46" s="101">
        <v>1.3</v>
      </c>
      <c r="D46" s="95">
        <v>1.5</v>
      </c>
      <c r="E46" s="69" t="e">
        <f>200*3/#REF!</f>
        <v>#REF!</v>
      </c>
      <c r="F46" s="69" t="e">
        <f>850*3/#REF!</f>
        <v>#REF!</v>
      </c>
      <c r="G46" s="70" t="e">
        <f>3400*3/#REF!</f>
        <v>#REF!</v>
      </c>
      <c r="H46" s="623"/>
      <c r="I46" s="624"/>
      <c r="J46" s="625"/>
    </row>
    <row r="47" spans="1:10" s="6" customFormat="1" ht="15" customHeight="1" x14ac:dyDescent="0.25">
      <c r="A47" s="141" t="s">
        <v>62</v>
      </c>
      <c r="B47" s="98">
        <v>800</v>
      </c>
      <c r="C47" s="101">
        <v>1.3</v>
      </c>
      <c r="D47" s="95">
        <v>1.5</v>
      </c>
      <c r="E47" s="69" t="e">
        <f>200*3/#REF!</f>
        <v>#REF!</v>
      </c>
      <c r="F47" s="69" t="e">
        <f>850*3/#REF!</f>
        <v>#REF!</v>
      </c>
      <c r="G47" s="70" t="e">
        <f>3400*3/#REF!</f>
        <v>#REF!</v>
      </c>
      <c r="H47" s="648" t="s">
        <v>356</v>
      </c>
      <c r="I47" s="649"/>
      <c r="J47" s="650"/>
    </row>
    <row r="48" spans="1:10" s="6" customFormat="1" ht="15" customHeight="1" x14ac:dyDescent="0.25">
      <c r="A48" s="140" t="s">
        <v>63</v>
      </c>
      <c r="B48" s="98">
        <v>1700</v>
      </c>
      <c r="C48" s="101">
        <v>1.3</v>
      </c>
      <c r="D48" s="95">
        <v>2</v>
      </c>
      <c r="E48" s="69" t="e">
        <f>200*3/#REF!</f>
        <v>#REF!</v>
      </c>
      <c r="F48" s="69" t="e">
        <f>850*3/#REF!</f>
        <v>#REF!</v>
      </c>
      <c r="G48" s="70" t="e">
        <f>3400*3/#REF!</f>
        <v>#REF!</v>
      </c>
      <c r="H48" s="620"/>
      <c r="I48" s="621"/>
      <c r="J48" s="622"/>
    </row>
    <row r="49" spans="1:10" s="6" customFormat="1" ht="15" customHeight="1" x14ac:dyDescent="0.25">
      <c r="A49" s="140" t="s">
        <v>64</v>
      </c>
      <c r="B49" s="98">
        <v>8400</v>
      </c>
      <c r="C49" s="101">
        <v>1.3</v>
      </c>
      <c r="D49" s="95">
        <v>2</v>
      </c>
      <c r="E49" s="69" t="e">
        <f>200*3/#REF!</f>
        <v>#REF!</v>
      </c>
      <c r="F49" s="69" t="e">
        <f>850*3/#REF!</f>
        <v>#REF!</v>
      </c>
      <c r="G49" s="70" t="e">
        <f>3400*3/#REF!</f>
        <v>#REF!</v>
      </c>
      <c r="H49" s="617"/>
      <c r="I49" s="618"/>
      <c r="J49" s="619"/>
    </row>
    <row r="50" spans="1:10" s="6" customFormat="1" ht="15" customHeight="1" x14ac:dyDescent="0.25">
      <c r="A50" s="140" t="s">
        <v>65</v>
      </c>
      <c r="B50" s="98">
        <v>800</v>
      </c>
      <c r="C50" s="101">
        <v>1.3</v>
      </c>
      <c r="D50" s="95">
        <v>1.5</v>
      </c>
      <c r="E50" s="69" t="e">
        <f>200*3/#REF!</f>
        <v>#REF!</v>
      </c>
      <c r="F50" s="69" t="e">
        <f>850*3/#REF!</f>
        <v>#REF!</v>
      </c>
      <c r="G50" s="70" t="e">
        <f>3400*3/#REF!</f>
        <v>#REF!</v>
      </c>
      <c r="H50" s="617"/>
      <c r="I50" s="618"/>
      <c r="J50" s="619"/>
    </row>
    <row r="51" spans="1:10" s="6" customFormat="1" ht="15" customHeight="1" x14ac:dyDescent="0.25">
      <c r="A51" s="140" t="s">
        <v>66</v>
      </c>
      <c r="B51" s="98">
        <v>200</v>
      </c>
      <c r="C51" s="101">
        <v>1.3</v>
      </c>
      <c r="D51" s="95">
        <v>1.5</v>
      </c>
      <c r="E51" s="69" t="e">
        <f>200*3/#REF!</f>
        <v>#REF!</v>
      </c>
      <c r="F51" s="69" t="e">
        <f>850*3/#REF!</f>
        <v>#REF!</v>
      </c>
      <c r="G51" s="70" t="e">
        <f>3400*3/#REF!</f>
        <v>#REF!</v>
      </c>
      <c r="H51" s="623"/>
      <c r="I51" s="624"/>
      <c r="J51" s="625"/>
    </row>
    <row r="52" spans="1:10" s="6" customFormat="1" ht="15" customHeight="1" x14ac:dyDescent="0.25">
      <c r="A52" s="141" t="s">
        <v>67</v>
      </c>
      <c r="B52" s="98">
        <v>300</v>
      </c>
      <c r="C52" s="101">
        <v>1.3</v>
      </c>
      <c r="D52" s="95">
        <v>1</v>
      </c>
      <c r="E52" s="69"/>
      <c r="F52" s="69"/>
      <c r="G52" s="70"/>
      <c r="H52" s="107" t="s">
        <v>227</v>
      </c>
      <c r="I52" s="648" t="s">
        <v>396</v>
      </c>
      <c r="J52" s="650"/>
    </row>
    <row r="53" spans="1:10" s="6" customFormat="1" ht="15" customHeight="1" x14ac:dyDescent="0.25">
      <c r="A53" s="141" t="s">
        <v>68</v>
      </c>
      <c r="B53" s="98">
        <v>2100</v>
      </c>
      <c r="C53" s="101">
        <v>1.3</v>
      </c>
      <c r="D53" s="95">
        <v>2</v>
      </c>
      <c r="E53" s="69" t="e">
        <f>200*3/#REF!</f>
        <v>#REF!</v>
      </c>
      <c r="F53" s="69" t="e">
        <f>850*3/#REF!</f>
        <v>#REF!</v>
      </c>
      <c r="G53" s="70" t="e">
        <f>3400*3/#REF!</f>
        <v>#REF!</v>
      </c>
      <c r="H53" s="648" t="s">
        <v>373</v>
      </c>
      <c r="I53" s="649"/>
      <c r="J53" s="650"/>
    </row>
    <row r="54" spans="1:10" s="6" customFormat="1" ht="15" customHeight="1" x14ac:dyDescent="0.25">
      <c r="A54" s="141" t="s">
        <v>69</v>
      </c>
      <c r="B54" s="98">
        <v>8000</v>
      </c>
      <c r="C54" s="101">
        <v>1.3</v>
      </c>
      <c r="D54" s="95">
        <v>2</v>
      </c>
      <c r="E54" s="69" t="e">
        <f>200*3/#REF!</f>
        <v>#REF!</v>
      </c>
      <c r="F54" s="69" t="e">
        <f>850*3/#REF!</f>
        <v>#REF!</v>
      </c>
      <c r="G54" s="70" t="e">
        <f>3400*3/#REF!</f>
        <v>#REF!</v>
      </c>
      <c r="H54" s="648" t="s">
        <v>374</v>
      </c>
      <c r="I54" s="649"/>
      <c r="J54" s="650"/>
    </row>
    <row r="55" spans="1:10" s="6" customFormat="1" ht="15" customHeight="1" x14ac:dyDescent="0.25">
      <c r="A55" s="140" t="s">
        <v>70</v>
      </c>
      <c r="B55" s="98">
        <v>800</v>
      </c>
      <c r="C55" s="101">
        <v>1.3</v>
      </c>
      <c r="D55" s="95">
        <v>1.5</v>
      </c>
      <c r="E55" s="69" t="e">
        <f>200*3/#REF!</f>
        <v>#REF!</v>
      </c>
      <c r="F55" s="69" t="e">
        <f>850*3/#REF!</f>
        <v>#REF!</v>
      </c>
      <c r="G55" s="70" t="e">
        <f>3400*3/#REF!</f>
        <v>#REF!</v>
      </c>
      <c r="H55" s="620"/>
      <c r="I55" s="621"/>
      <c r="J55" s="622"/>
    </row>
    <row r="56" spans="1:10" s="6" customFormat="1" ht="15" customHeight="1" x14ac:dyDescent="0.25">
      <c r="A56" s="140" t="s">
        <v>71</v>
      </c>
      <c r="B56" s="98">
        <v>400</v>
      </c>
      <c r="C56" s="101">
        <v>1</v>
      </c>
      <c r="D56" s="95">
        <v>1</v>
      </c>
      <c r="E56" s="69" t="e">
        <f>200*3/#REF!</f>
        <v>#REF!</v>
      </c>
      <c r="F56" s="69" t="e">
        <f>850*3/#REF!</f>
        <v>#REF!</v>
      </c>
      <c r="G56" s="70" t="e">
        <f>3400*3/#REF!</f>
        <v>#REF!</v>
      </c>
      <c r="H56" s="617"/>
      <c r="I56" s="618"/>
      <c r="J56" s="619"/>
    </row>
    <row r="57" spans="1:10" s="6" customFormat="1" ht="15" customHeight="1" x14ac:dyDescent="0.25">
      <c r="A57" s="140" t="s">
        <v>72</v>
      </c>
      <c r="B57" s="98">
        <v>400</v>
      </c>
      <c r="C57" s="101">
        <v>1.3</v>
      </c>
      <c r="D57" s="95">
        <v>1.5</v>
      </c>
      <c r="E57" s="69" t="e">
        <f>200*3/#REF!</f>
        <v>#REF!</v>
      </c>
      <c r="F57" s="69" t="e">
        <f>850*3/#REF!</f>
        <v>#REF!</v>
      </c>
      <c r="G57" s="70" t="e">
        <f>3400*3/#REF!</f>
        <v>#REF!</v>
      </c>
      <c r="H57" s="623"/>
      <c r="I57" s="624"/>
      <c r="J57" s="625"/>
    </row>
    <row r="58" spans="1:10" s="6" customFormat="1" ht="15" customHeight="1" x14ac:dyDescent="0.25">
      <c r="A58" s="141" t="s">
        <v>73</v>
      </c>
      <c r="B58" s="98">
        <v>600</v>
      </c>
      <c r="C58" s="101">
        <v>1.3</v>
      </c>
      <c r="D58" s="95">
        <v>2</v>
      </c>
      <c r="E58" s="69" t="e">
        <f>200*3/#REF!</f>
        <v>#REF!</v>
      </c>
      <c r="F58" s="69" t="e">
        <f>850*3/#REF!</f>
        <v>#REF!</v>
      </c>
      <c r="G58" s="70" t="e">
        <f>3400*3/#REF!</f>
        <v>#REF!</v>
      </c>
      <c r="H58" s="648" t="s">
        <v>375</v>
      </c>
      <c r="I58" s="649"/>
      <c r="J58" s="650"/>
    </row>
    <row r="59" spans="1:10" s="6" customFormat="1" ht="15" customHeight="1" x14ac:dyDescent="0.25">
      <c r="A59" s="140" t="s">
        <v>364</v>
      </c>
      <c r="B59" s="98">
        <v>2500</v>
      </c>
      <c r="C59" s="101">
        <v>1.3</v>
      </c>
      <c r="D59" s="95">
        <v>2</v>
      </c>
      <c r="E59" s="69"/>
      <c r="F59" s="69"/>
      <c r="G59" s="70"/>
      <c r="H59" s="620"/>
      <c r="I59" s="621"/>
      <c r="J59" s="622"/>
    </row>
    <row r="60" spans="1:10" s="6" customFormat="1" ht="15" customHeight="1" x14ac:dyDescent="0.25">
      <c r="A60" s="140" t="s">
        <v>74</v>
      </c>
      <c r="B60" s="98">
        <v>5000</v>
      </c>
      <c r="C60" s="101">
        <v>1.3</v>
      </c>
      <c r="D60" s="95">
        <v>2</v>
      </c>
      <c r="E60" s="69" t="e">
        <f>200*3/#REF!</f>
        <v>#REF!</v>
      </c>
      <c r="F60" s="69" t="e">
        <f>850*3/#REF!</f>
        <v>#REF!</v>
      </c>
      <c r="G60" s="70" t="e">
        <f>3400*3/#REF!</f>
        <v>#REF!</v>
      </c>
      <c r="H60" s="617"/>
      <c r="I60" s="618"/>
      <c r="J60" s="619"/>
    </row>
    <row r="61" spans="1:10" s="6" customFormat="1" ht="15" customHeight="1" x14ac:dyDescent="0.25">
      <c r="A61" s="140" t="s">
        <v>652</v>
      </c>
      <c r="B61" s="98">
        <v>4200</v>
      </c>
      <c r="C61" s="101">
        <v>1.3</v>
      </c>
      <c r="D61" s="95">
        <v>2</v>
      </c>
      <c r="E61" s="69" t="e">
        <f>200*3/#REF!</f>
        <v>#REF!</v>
      </c>
      <c r="F61" s="69" t="e">
        <f>850*3/#REF!</f>
        <v>#REF!</v>
      </c>
      <c r="G61" s="70" t="e">
        <f>3400*3/#REF!</f>
        <v>#REF!</v>
      </c>
      <c r="H61" s="631"/>
      <c r="I61" s="632"/>
      <c r="J61" s="633"/>
    </row>
    <row r="62" spans="1:10" s="6" customFormat="1" ht="15" customHeight="1" x14ac:dyDescent="0.25">
      <c r="A62" s="140" t="s">
        <v>653</v>
      </c>
      <c r="B62" s="98">
        <v>4200</v>
      </c>
      <c r="C62" s="101">
        <v>1.3</v>
      </c>
      <c r="D62" s="95">
        <v>1.5</v>
      </c>
      <c r="E62" s="69"/>
      <c r="F62" s="69"/>
      <c r="G62" s="70"/>
      <c r="H62" s="634"/>
      <c r="I62" s="635"/>
      <c r="J62" s="636"/>
    </row>
    <row r="63" spans="1:10" s="6" customFormat="1" ht="15" customHeight="1" x14ac:dyDescent="0.25">
      <c r="A63" s="141" t="s">
        <v>75</v>
      </c>
      <c r="B63" s="98">
        <v>1900</v>
      </c>
      <c r="C63" s="101">
        <v>1.3</v>
      </c>
      <c r="D63" s="95">
        <v>2</v>
      </c>
      <c r="E63" s="69" t="e">
        <f>200*3/#REF!</f>
        <v>#REF!</v>
      </c>
      <c r="F63" s="69" t="e">
        <f>850*3/#REF!</f>
        <v>#REF!</v>
      </c>
      <c r="G63" s="70" t="e">
        <f>3400*3/#REF!</f>
        <v>#REF!</v>
      </c>
      <c r="H63" s="626" t="s">
        <v>378</v>
      </c>
      <c r="I63" s="626"/>
      <c r="J63" s="627"/>
    </row>
    <row r="64" spans="1:10" s="6" customFormat="1" ht="15" customHeight="1" x14ac:dyDescent="0.25">
      <c r="A64" s="141" t="s">
        <v>1055</v>
      </c>
      <c r="B64" s="98">
        <v>800</v>
      </c>
      <c r="C64" s="101">
        <v>1.3</v>
      </c>
      <c r="D64" s="95">
        <v>1.5</v>
      </c>
      <c r="E64" s="69" t="e">
        <f>200*3/#REF!</f>
        <v>#REF!</v>
      </c>
      <c r="F64" s="69" t="e">
        <f>850*3/#REF!</f>
        <v>#REF!</v>
      </c>
      <c r="G64" s="70" t="e">
        <f>3400*3/#REF!</f>
        <v>#REF!</v>
      </c>
      <c r="H64" s="626" t="s">
        <v>379</v>
      </c>
      <c r="I64" s="626"/>
      <c r="J64" s="627"/>
    </row>
    <row r="65" spans="1:10" s="6" customFormat="1" ht="15" customHeight="1" x14ac:dyDescent="0.25">
      <c r="A65" s="141" t="s">
        <v>76</v>
      </c>
      <c r="B65" s="98">
        <v>800</v>
      </c>
      <c r="C65" s="101">
        <v>1.3</v>
      </c>
      <c r="D65" s="95">
        <v>1.5</v>
      </c>
      <c r="E65" s="69" t="e">
        <f>200*3/#REF!</f>
        <v>#REF!</v>
      </c>
      <c r="F65" s="69" t="e">
        <f>850*3/#REF!</f>
        <v>#REF!</v>
      </c>
      <c r="G65" s="70" t="e">
        <f>3400*3/#REF!</f>
        <v>#REF!</v>
      </c>
      <c r="H65" s="626" t="s">
        <v>380</v>
      </c>
      <c r="I65" s="626"/>
      <c r="J65" s="627"/>
    </row>
    <row r="66" spans="1:10" s="6" customFormat="1" ht="15" customHeight="1" x14ac:dyDescent="0.25">
      <c r="A66" s="141" t="s">
        <v>77</v>
      </c>
      <c r="B66" s="98">
        <v>800</v>
      </c>
      <c r="C66" s="101">
        <v>1.3</v>
      </c>
      <c r="D66" s="95">
        <v>1.5</v>
      </c>
      <c r="E66" s="69" t="e">
        <f>200*3/#REF!</f>
        <v>#REF!</v>
      </c>
      <c r="F66" s="69" t="e">
        <f>850*3/#REF!</f>
        <v>#REF!</v>
      </c>
      <c r="G66" s="70" t="e">
        <f>3400*3/#REF!</f>
        <v>#REF!</v>
      </c>
      <c r="H66" s="626" t="s">
        <v>381</v>
      </c>
      <c r="I66" s="626"/>
      <c r="J66" s="627"/>
    </row>
    <row r="67" spans="1:10" s="6" customFormat="1" ht="15" customHeight="1" x14ac:dyDescent="0.25">
      <c r="A67" s="141" t="s">
        <v>78</v>
      </c>
      <c r="B67" s="98">
        <v>200</v>
      </c>
      <c r="C67" s="101">
        <v>1.3</v>
      </c>
      <c r="D67" s="95">
        <v>1</v>
      </c>
      <c r="E67" s="69"/>
      <c r="F67" s="69"/>
      <c r="G67" s="70"/>
      <c r="H67" s="626" t="s">
        <v>362</v>
      </c>
      <c r="I67" s="626"/>
      <c r="J67" s="627"/>
    </row>
    <row r="68" spans="1:10" s="6" customFormat="1" ht="15" customHeight="1" x14ac:dyDescent="0.25">
      <c r="A68" s="141" t="s">
        <v>366</v>
      </c>
      <c r="B68" s="98">
        <v>100</v>
      </c>
      <c r="C68" s="101">
        <v>1.3</v>
      </c>
      <c r="D68" s="95">
        <v>2</v>
      </c>
      <c r="E68" s="69"/>
      <c r="F68" s="69"/>
      <c r="G68" s="70"/>
      <c r="H68" s="641" t="s">
        <v>358</v>
      </c>
      <c r="I68" s="641"/>
      <c r="J68" s="642"/>
    </row>
    <row r="69" spans="1:10" s="6" customFormat="1" ht="15" customHeight="1" x14ac:dyDescent="0.25">
      <c r="A69" s="141" t="s">
        <v>367</v>
      </c>
      <c r="B69" s="98">
        <v>100</v>
      </c>
      <c r="C69" s="101">
        <v>1</v>
      </c>
      <c r="D69" s="95">
        <v>1</v>
      </c>
      <c r="E69" s="69"/>
      <c r="F69" s="69"/>
      <c r="G69" s="70"/>
      <c r="H69" s="641" t="s">
        <v>359</v>
      </c>
      <c r="I69" s="641"/>
      <c r="J69" s="642"/>
    </row>
    <row r="70" spans="1:10" s="6" customFormat="1" ht="15" customHeight="1" x14ac:dyDescent="0.25">
      <c r="A70" s="141" t="s">
        <v>368</v>
      </c>
      <c r="B70" s="98">
        <v>20</v>
      </c>
      <c r="C70" s="101">
        <v>1</v>
      </c>
      <c r="D70" s="95">
        <v>1</v>
      </c>
      <c r="E70" s="69"/>
      <c r="F70" s="69"/>
      <c r="G70" s="70"/>
      <c r="H70" s="641" t="s">
        <v>360</v>
      </c>
      <c r="I70" s="641"/>
      <c r="J70" s="642"/>
    </row>
    <row r="71" spans="1:10" s="6" customFormat="1" ht="15" customHeight="1" x14ac:dyDescent="0.25">
      <c r="A71" s="141" t="s">
        <v>79</v>
      </c>
      <c r="B71" s="98">
        <v>150</v>
      </c>
      <c r="C71" s="101">
        <v>1</v>
      </c>
      <c r="D71" s="95">
        <v>2</v>
      </c>
      <c r="E71" s="69"/>
      <c r="F71" s="69"/>
      <c r="G71" s="70"/>
      <c r="H71" s="641" t="s">
        <v>342</v>
      </c>
      <c r="I71" s="641"/>
      <c r="J71" s="642"/>
    </row>
    <row r="72" spans="1:10" s="6" customFormat="1" ht="15" customHeight="1" x14ac:dyDescent="0.25">
      <c r="A72" s="141" t="s">
        <v>80</v>
      </c>
      <c r="B72" s="98">
        <v>1400</v>
      </c>
      <c r="C72" s="101">
        <v>1.3</v>
      </c>
      <c r="D72" s="95">
        <v>2</v>
      </c>
      <c r="E72" s="69" t="e">
        <f>200*3/#REF!</f>
        <v>#REF!</v>
      </c>
      <c r="F72" s="69" t="e">
        <f>850*3/#REF!</f>
        <v>#REF!</v>
      </c>
      <c r="G72" s="70" t="e">
        <f>3400*3/#REF!</f>
        <v>#REF!</v>
      </c>
      <c r="H72" s="626" t="s">
        <v>382</v>
      </c>
      <c r="I72" s="626"/>
      <c r="J72" s="627"/>
    </row>
    <row r="73" spans="1:10" s="6" customFormat="1" ht="15" customHeight="1" x14ac:dyDescent="0.25">
      <c r="A73" s="140" t="s">
        <v>81</v>
      </c>
      <c r="B73" s="98">
        <v>800</v>
      </c>
      <c r="C73" s="101">
        <v>1.3</v>
      </c>
      <c r="D73" s="95">
        <v>1.5</v>
      </c>
      <c r="E73" s="69" t="e">
        <f>200*3/#REF!</f>
        <v>#REF!</v>
      </c>
      <c r="F73" s="69" t="e">
        <f>850*3/#REF!</f>
        <v>#REF!</v>
      </c>
      <c r="G73" s="70" t="e">
        <f>3400*3/#REF!</f>
        <v>#REF!</v>
      </c>
      <c r="H73" s="637"/>
      <c r="I73" s="637"/>
      <c r="J73" s="638"/>
    </row>
    <row r="74" spans="1:10" s="6" customFormat="1" ht="15" customHeight="1" x14ac:dyDescent="0.25">
      <c r="A74" s="140" t="s">
        <v>82</v>
      </c>
      <c r="B74" s="98">
        <v>1500</v>
      </c>
      <c r="C74" s="101">
        <v>1.3</v>
      </c>
      <c r="D74" s="95">
        <v>2</v>
      </c>
      <c r="E74" s="69" t="e">
        <f>200*3/#REF!</f>
        <v>#REF!</v>
      </c>
      <c r="F74" s="69" t="e">
        <f>850*3/#REF!</f>
        <v>#REF!</v>
      </c>
      <c r="G74" s="70" t="e">
        <f>3400*3/#REF!</f>
        <v>#REF!</v>
      </c>
      <c r="H74" s="639"/>
      <c r="I74" s="639"/>
      <c r="J74" s="640"/>
    </row>
    <row r="75" spans="1:10" s="6" customFormat="1" ht="15" customHeight="1" x14ac:dyDescent="0.25">
      <c r="A75" s="141" t="s">
        <v>83</v>
      </c>
      <c r="B75" s="98">
        <v>1300</v>
      </c>
      <c r="C75" s="101">
        <v>1.3</v>
      </c>
      <c r="D75" s="95">
        <v>2</v>
      </c>
      <c r="E75" s="69" t="e">
        <f>200*3/#REF!</f>
        <v>#REF!</v>
      </c>
      <c r="F75" s="69" t="e">
        <f>850*3/#REF!</f>
        <v>#REF!</v>
      </c>
      <c r="G75" s="70" t="e">
        <f>3400*3/#REF!</f>
        <v>#REF!</v>
      </c>
      <c r="H75" s="626" t="s">
        <v>377</v>
      </c>
      <c r="I75" s="626"/>
      <c r="J75" s="627"/>
    </row>
    <row r="76" spans="1:10" s="6" customFormat="1" ht="15" customHeight="1" x14ac:dyDescent="0.25">
      <c r="A76" s="141" t="s">
        <v>84</v>
      </c>
      <c r="B76" s="98">
        <v>200</v>
      </c>
      <c r="C76" s="101">
        <v>1</v>
      </c>
      <c r="D76" s="95">
        <v>1</v>
      </c>
      <c r="E76" s="69"/>
      <c r="F76" s="69"/>
      <c r="G76" s="70"/>
      <c r="H76" s="626" t="s">
        <v>363</v>
      </c>
      <c r="I76" s="626"/>
      <c r="J76" s="627"/>
    </row>
    <row r="77" spans="1:10" s="6" customFormat="1" ht="15" customHeight="1" x14ac:dyDescent="0.25">
      <c r="A77" s="141" t="s">
        <v>85</v>
      </c>
      <c r="B77" s="98">
        <v>1300</v>
      </c>
      <c r="C77" s="101">
        <v>1.3</v>
      </c>
      <c r="D77" s="95">
        <v>2</v>
      </c>
      <c r="E77" s="69" t="e">
        <f>200*3/#REF!</f>
        <v>#REF!</v>
      </c>
      <c r="F77" s="69" t="e">
        <f>850*3/#REF!</f>
        <v>#REF!</v>
      </c>
      <c r="G77" s="70" t="e">
        <f>3400*3/#REF!</f>
        <v>#REF!</v>
      </c>
      <c r="H77" s="626" t="s">
        <v>383</v>
      </c>
      <c r="I77" s="626"/>
      <c r="J77" s="627"/>
    </row>
    <row r="78" spans="1:10" s="6" customFormat="1" ht="15" customHeight="1" x14ac:dyDescent="0.25">
      <c r="A78" s="141" t="s">
        <v>86</v>
      </c>
      <c r="B78" s="98">
        <v>6700</v>
      </c>
      <c r="C78" s="101">
        <v>1.3</v>
      </c>
      <c r="D78" s="95">
        <v>2</v>
      </c>
      <c r="E78" s="69" t="e">
        <f>200*3/#REF!</f>
        <v>#REF!</v>
      </c>
      <c r="F78" s="69" t="e">
        <f>850*3/#REF!</f>
        <v>#REF!</v>
      </c>
      <c r="G78" s="70" t="e">
        <f>3400*3/#REF!</f>
        <v>#REF!</v>
      </c>
      <c r="H78" s="107" t="s">
        <v>384</v>
      </c>
      <c r="I78" s="626" t="s">
        <v>385</v>
      </c>
      <c r="J78" s="627"/>
    </row>
    <row r="79" spans="1:10" s="6" customFormat="1" ht="15" customHeight="1" x14ac:dyDescent="0.25">
      <c r="A79" s="141" t="s">
        <v>87</v>
      </c>
      <c r="B79" s="98">
        <v>2100</v>
      </c>
      <c r="C79" s="101">
        <v>1.3</v>
      </c>
      <c r="D79" s="95">
        <v>2</v>
      </c>
      <c r="E79" s="69" t="e">
        <f>200*3/#REF!</f>
        <v>#REF!</v>
      </c>
      <c r="F79" s="69" t="e">
        <f>850*3/#REF!</f>
        <v>#REF!</v>
      </c>
      <c r="G79" s="70" t="e">
        <f>3400*3/#REF!</f>
        <v>#REF!</v>
      </c>
      <c r="H79" s="626" t="s">
        <v>386</v>
      </c>
      <c r="I79" s="626"/>
      <c r="J79" s="627"/>
    </row>
    <row r="80" spans="1:10" s="6" customFormat="1" ht="15" customHeight="1" x14ac:dyDescent="0.25">
      <c r="A80" s="141" t="s">
        <v>88</v>
      </c>
      <c r="B80" s="98">
        <v>8400</v>
      </c>
      <c r="C80" s="101">
        <v>1.3</v>
      </c>
      <c r="D80" s="95">
        <v>2</v>
      </c>
      <c r="E80" s="69" t="e">
        <f>200*3/#REF!</f>
        <v>#REF!</v>
      </c>
      <c r="F80" s="69" t="e">
        <f>850*3/#REF!</f>
        <v>#REF!</v>
      </c>
      <c r="G80" s="70" t="e">
        <f>3400*3/#REF!</f>
        <v>#REF!</v>
      </c>
      <c r="H80" s="626" t="s">
        <v>387</v>
      </c>
      <c r="I80" s="626"/>
      <c r="J80" s="627"/>
    </row>
    <row r="81" spans="1:10" s="6" customFormat="1" ht="15" customHeight="1" x14ac:dyDescent="0.25">
      <c r="A81" s="141" t="s">
        <v>89</v>
      </c>
      <c r="B81" s="98">
        <v>1100</v>
      </c>
      <c r="C81" s="101">
        <v>1.3</v>
      </c>
      <c r="D81" s="95">
        <v>2</v>
      </c>
      <c r="E81" s="69" t="e">
        <f>200*3/#REF!</f>
        <v>#REF!</v>
      </c>
      <c r="F81" s="69" t="e">
        <f>850*3/#REF!</f>
        <v>#REF!</v>
      </c>
      <c r="G81" s="70" t="e">
        <f>3400*3/#REF!</f>
        <v>#REF!</v>
      </c>
      <c r="H81" s="626" t="s">
        <v>388</v>
      </c>
      <c r="I81" s="626"/>
      <c r="J81" s="627"/>
    </row>
    <row r="82" spans="1:10" s="6" customFormat="1" ht="15" customHeight="1" x14ac:dyDescent="0.25">
      <c r="A82" s="140" t="s">
        <v>90</v>
      </c>
      <c r="B82" s="98">
        <v>400</v>
      </c>
      <c r="C82" s="101">
        <v>1.3</v>
      </c>
      <c r="D82" s="95">
        <v>1</v>
      </c>
      <c r="E82" s="69" t="e">
        <f>200*3/#REF!</f>
        <v>#REF!</v>
      </c>
      <c r="F82" s="69" t="e">
        <f>850*3/#REF!</f>
        <v>#REF!</v>
      </c>
      <c r="G82" s="70" t="e">
        <f>3400*3/#REF!</f>
        <v>#REF!</v>
      </c>
      <c r="H82" s="628"/>
      <c r="I82" s="629"/>
      <c r="J82" s="630"/>
    </row>
    <row r="83" spans="1:10" s="6" customFormat="1" ht="15" customHeight="1" x14ac:dyDescent="0.25">
      <c r="A83" s="140" t="s">
        <v>91</v>
      </c>
      <c r="B83" s="98">
        <v>1200</v>
      </c>
      <c r="C83" s="101">
        <v>1.3</v>
      </c>
      <c r="D83" s="95">
        <v>2</v>
      </c>
      <c r="E83" s="69" t="e">
        <f>200*3/#REF!</f>
        <v>#REF!</v>
      </c>
      <c r="F83" s="69" t="e">
        <f>850*3/#REF!</f>
        <v>#REF!</v>
      </c>
      <c r="G83" s="70" t="e">
        <f>3400*3/#REF!</f>
        <v>#REF!</v>
      </c>
      <c r="H83" s="631"/>
      <c r="I83" s="632"/>
      <c r="J83" s="633"/>
    </row>
    <row r="84" spans="1:10" s="6" customFormat="1" ht="15" customHeight="1" x14ac:dyDescent="0.25">
      <c r="A84" s="140" t="s">
        <v>92</v>
      </c>
      <c r="B84" s="98">
        <v>1700</v>
      </c>
      <c r="C84" s="101">
        <v>1.3</v>
      </c>
      <c r="D84" s="95">
        <v>1.5</v>
      </c>
      <c r="E84" s="69" t="e">
        <f>200*3/#REF!</f>
        <v>#REF!</v>
      </c>
      <c r="F84" s="69" t="e">
        <f>850*3/#REF!</f>
        <v>#REF!</v>
      </c>
      <c r="G84" s="70" t="e">
        <f>3400*3/#REF!</f>
        <v>#REF!</v>
      </c>
      <c r="H84" s="634"/>
      <c r="I84" s="635"/>
      <c r="J84" s="636"/>
    </row>
    <row r="85" spans="1:10" s="6" customFormat="1" ht="15" customHeight="1" x14ac:dyDescent="0.25">
      <c r="A85" s="141" t="s">
        <v>93</v>
      </c>
      <c r="B85" s="98">
        <v>3400</v>
      </c>
      <c r="C85" s="101">
        <v>1.3</v>
      </c>
      <c r="D85" s="95">
        <v>2</v>
      </c>
      <c r="E85" s="69" t="e">
        <f>200*3/#REF!</f>
        <v>#REF!</v>
      </c>
      <c r="F85" s="69" t="e">
        <f>850*3/#REF!</f>
        <v>#REF!</v>
      </c>
      <c r="G85" s="70" t="e">
        <f>3400*3/#REF!</f>
        <v>#REF!</v>
      </c>
      <c r="H85" s="107" t="s">
        <v>389</v>
      </c>
      <c r="I85" s="626" t="s">
        <v>390</v>
      </c>
      <c r="J85" s="627"/>
    </row>
    <row r="86" spans="1:10" s="6" customFormat="1" ht="15" customHeight="1" x14ac:dyDescent="0.25">
      <c r="A86" s="141" t="s">
        <v>392</v>
      </c>
      <c r="B86" s="98">
        <v>1200</v>
      </c>
      <c r="C86" s="101">
        <v>1.3</v>
      </c>
      <c r="D86" s="95">
        <v>1.5</v>
      </c>
      <c r="E86" s="69" t="e">
        <f>200*3/#REF!</f>
        <v>#REF!</v>
      </c>
      <c r="F86" s="69" t="e">
        <f>850*3/#REF!</f>
        <v>#REF!</v>
      </c>
      <c r="G86" s="70" t="e">
        <f>3400*3/#REF!</f>
        <v>#REF!</v>
      </c>
      <c r="H86" s="107" t="s">
        <v>391</v>
      </c>
      <c r="I86" s="626" t="s">
        <v>394</v>
      </c>
      <c r="J86" s="627"/>
    </row>
    <row r="87" spans="1:10" s="6" customFormat="1" ht="15" customHeight="1" x14ac:dyDescent="0.25">
      <c r="A87" s="141" t="s">
        <v>94</v>
      </c>
      <c r="B87" s="98">
        <v>500</v>
      </c>
      <c r="C87" s="101">
        <v>1.3</v>
      </c>
      <c r="D87" s="95">
        <v>1.5</v>
      </c>
      <c r="E87" s="69" t="e">
        <f>200*3/#REF!</f>
        <v>#REF!</v>
      </c>
      <c r="F87" s="69" t="e">
        <f>850*3/#REF!</f>
        <v>#REF!</v>
      </c>
      <c r="G87" s="70" t="e">
        <f>3400*3/#REF!</f>
        <v>#REF!</v>
      </c>
      <c r="H87" s="626" t="s">
        <v>393</v>
      </c>
      <c r="I87" s="626"/>
      <c r="J87" s="627"/>
    </row>
    <row r="88" spans="1:10" s="6" customFormat="1" ht="15" customHeight="1" x14ac:dyDescent="0.25">
      <c r="A88" s="140" t="s">
        <v>95</v>
      </c>
      <c r="B88" s="98">
        <v>600</v>
      </c>
      <c r="C88" s="101">
        <v>1.3</v>
      </c>
      <c r="D88" s="95">
        <v>1.5</v>
      </c>
      <c r="E88" s="69" t="e">
        <f>200*3/#REF!</f>
        <v>#REF!</v>
      </c>
      <c r="F88" s="69" t="e">
        <f>850*3/#REF!</f>
        <v>#REF!</v>
      </c>
      <c r="G88" s="70" t="e">
        <f>3400*3/#REF!</f>
        <v>#REF!</v>
      </c>
      <c r="H88" s="643"/>
      <c r="I88" s="644"/>
      <c r="J88" s="645"/>
    </row>
    <row r="89" spans="1:10" s="6" customFormat="1" ht="15" customHeight="1" x14ac:dyDescent="0.25">
      <c r="A89" s="141" t="s">
        <v>96</v>
      </c>
      <c r="B89" s="98">
        <v>2000</v>
      </c>
      <c r="C89" s="101">
        <v>1.6</v>
      </c>
      <c r="D89" s="95">
        <v>3</v>
      </c>
      <c r="E89" s="69" t="e">
        <f>200*3/#REF!</f>
        <v>#REF!</v>
      </c>
      <c r="F89" s="69" t="e">
        <f>850*3/#REF!</f>
        <v>#REF!</v>
      </c>
      <c r="G89" s="70" t="e">
        <f>3400*3/#REF!</f>
        <v>#REF!</v>
      </c>
      <c r="H89" s="626" t="s">
        <v>243</v>
      </c>
      <c r="I89" s="626"/>
      <c r="J89" s="627"/>
    </row>
    <row r="90" spans="1:10" s="6" customFormat="1" ht="15" customHeight="1" x14ac:dyDescent="0.25">
      <c r="A90" s="140" t="s">
        <v>97</v>
      </c>
      <c r="B90" s="98">
        <v>800</v>
      </c>
      <c r="C90" s="101">
        <v>1.3</v>
      </c>
      <c r="D90" s="95">
        <v>1.5</v>
      </c>
      <c r="E90" s="69" t="e">
        <f>200*3/#REF!</f>
        <v>#REF!</v>
      </c>
      <c r="F90" s="69" t="e">
        <f>850*3/#REF!</f>
        <v>#REF!</v>
      </c>
      <c r="G90" s="70" t="e">
        <f>3400*3/#REF!</f>
        <v>#REF!</v>
      </c>
      <c r="H90" s="628"/>
      <c r="I90" s="629"/>
      <c r="J90" s="630"/>
    </row>
    <row r="91" spans="1:10" s="6" customFormat="1" ht="15" customHeight="1" x14ac:dyDescent="0.25">
      <c r="A91" s="140" t="s">
        <v>395</v>
      </c>
      <c r="B91" s="98">
        <v>4200</v>
      </c>
      <c r="C91" s="101">
        <v>1.3</v>
      </c>
      <c r="D91" s="95">
        <v>1.5</v>
      </c>
      <c r="E91" s="69"/>
      <c r="F91" s="69"/>
      <c r="G91" s="70"/>
      <c r="H91" s="634"/>
      <c r="I91" s="635"/>
      <c r="J91" s="636"/>
    </row>
    <row r="92" spans="1:10" s="6" customFormat="1" ht="15" customHeight="1" x14ac:dyDescent="0.25">
      <c r="A92" s="141" t="s">
        <v>98</v>
      </c>
      <c r="B92" s="98">
        <v>400</v>
      </c>
      <c r="C92" s="101">
        <v>1.3</v>
      </c>
      <c r="D92" s="95">
        <v>1</v>
      </c>
      <c r="E92" s="69" t="e">
        <f>200*3/#REF!</f>
        <v>#REF!</v>
      </c>
      <c r="F92" s="69" t="e">
        <f>850*3/#REF!</f>
        <v>#REF!</v>
      </c>
      <c r="G92" s="70" t="e">
        <f>3400*3/#REF!</f>
        <v>#REF!</v>
      </c>
      <c r="H92" s="626" t="s">
        <v>399</v>
      </c>
      <c r="I92" s="626"/>
      <c r="J92" s="627"/>
    </row>
    <row r="93" spans="1:10" s="6" customFormat="1" ht="15" customHeight="1" x14ac:dyDescent="0.25">
      <c r="A93" s="140" t="s">
        <v>99</v>
      </c>
      <c r="B93" s="98">
        <v>1000</v>
      </c>
      <c r="C93" s="101">
        <v>1.3</v>
      </c>
      <c r="D93" s="95">
        <v>2</v>
      </c>
      <c r="E93" s="69" t="e">
        <f>200*3/#REF!</f>
        <v>#REF!</v>
      </c>
      <c r="F93" s="69" t="e">
        <f>850*3/#REF!</f>
        <v>#REF!</v>
      </c>
      <c r="G93" s="70" t="e">
        <f>3400*3/#REF!</f>
        <v>#REF!</v>
      </c>
      <c r="H93" s="628"/>
      <c r="I93" s="629"/>
      <c r="J93" s="630"/>
    </row>
    <row r="94" spans="1:10" s="6" customFormat="1" ht="15" customHeight="1" x14ac:dyDescent="0.25">
      <c r="A94" s="142" t="s">
        <v>100</v>
      </c>
      <c r="B94" s="98">
        <v>1800</v>
      </c>
      <c r="C94" s="101">
        <v>1.3</v>
      </c>
      <c r="D94" s="95">
        <v>2</v>
      </c>
      <c r="E94" s="69" t="e">
        <f>200*3/#REF!</f>
        <v>#REF!</v>
      </c>
      <c r="F94" s="69" t="e">
        <f>850*3/#REF!</f>
        <v>#REF!</v>
      </c>
      <c r="G94" s="70" t="e">
        <f>3400*3/#REF!</f>
        <v>#REF!</v>
      </c>
      <c r="H94" s="631"/>
      <c r="I94" s="632"/>
      <c r="J94" s="633"/>
    </row>
    <row r="95" spans="1:10" s="6" customFormat="1" ht="15" customHeight="1" x14ac:dyDescent="0.25">
      <c r="A95" s="142" t="s">
        <v>101</v>
      </c>
      <c r="B95" s="98">
        <v>4200</v>
      </c>
      <c r="C95" s="101">
        <v>1.3</v>
      </c>
      <c r="D95" s="95">
        <v>2</v>
      </c>
      <c r="E95" s="69" t="e">
        <f>200*3/#REF!</f>
        <v>#REF!</v>
      </c>
      <c r="F95" s="69" t="e">
        <f>850*3/#REF!</f>
        <v>#REF!</v>
      </c>
      <c r="G95" s="70" t="e">
        <f>3400*3/#REF!</f>
        <v>#REF!</v>
      </c>
      <c r="H95" s="634"/>
      <c r="I95" s="635"/>
      <c r="J95" s="636"/>
    </row>
    <row r="96" spans="1:10" s="6" customFormat="1" ht="15" customHeight="1" x14ac:dyDescent="0.25">
      <c r="A96" s="291" t="s">
        <v>1056</v>
      </c>
      <c r="B96" s="98">
        <v>400</v>
      </c>
      <c r="C96" s="101">
        <v>1.3</v>
      </c>
      <c r="D96" s="95">
        <v>1</v>
      </c>
      <c r="E96" s="69" t="e">
        <f>200*3/#REF!</f>
        <v>#REF!</v>
      </c>
      <c r="F96" s="69" t="e">
        <f>850*3/#REF!</f>
        <v>#REF!</v>
      </c>
      <c r="G96" s="70" t="e">
        <f>3400*3/#REF!</f>
        <v>#REF!</v>
      </c>
      <c r="H96" s="648" t="s">
        <v>102</v>
      </c>
      <c r="I96" s="649"/>
      <c r="J96" s="650"/>
    </row>
    <row r="97" spans="1:10" s="6" customFormat="1" ht="15" customHeight="1" x14ac:dyDescent="0.25">
      <c r="A97" s="143" t="s">
        <v>103</v>
      </c>
      <c r="B97" s="98">
        <v>6000</v>
      </c>
      <c r="C97" s="101">
        <v>1.3</v>
      </c>
      <c r="D97" s="95">
        <v>2</v>
      </c>
      <c r="E97" s="69" t="e">
        <f>200*3/#REF!</f>
        <v>#REF!</v>
      </c>
      <c r="F97" s="69" t="e">
        <f>850*3/#REF!</f>
        <v>#REF!</v>
      </c>
      <c r="G97" s="70" t="e">
        <f>3400*3/#REF!</f>
        <v>#REF!</v>
      </c>
      <c r="H97" s="631"/>
      <c r="I97" s="632"/>
      <c r="J97" s="633"/>
    </row>
    <row r="98" spans="1:10" s="6" customFormat="1" ht="15" customHeight="1" x14ac:dyDescent="0.25">
      <c r="A98" s="140" t="s">
        <v>104</v>
      </c>
      <c r="B98" s="98">
        <v>12600</v>
      </c>
      <c r="C98" s="101">
        <v>1.3</v>
      </c>
      <c r="D98" s="95">
        <v>2</v>
      </c>
      <c r="E98" s="69" t="e">
        <f>200*3/#REF!</f>
        <v>#REF!</v>
      </c>
      <c r="F98" s="69" t="e">
        <f>850*3/#REF!</f>
        <v>#REF!</v>
      </c>
      <c r="G98" s="70" t="e">
        <f>3400*3/#REF!</f>
        <v>#REF!</v>
      </c>
      <c r="H98" s="631"/>
      <c r="I98" s="632"/>
      <c r="J98" s="633"/>
    </row>
    <row r="99" spans="1:10" s="6" customFormat="1" ht="15" customHeight="1" x14ac:dyDescent="0.25">
      <c r="A99" s="140" t="s">
        <v>105</v>
      </c>
      <c r="B99" s="98">
        <v>25200</v>
      </c>
      <c r="C99" s="101">
        <v>1.3</v>
      </c>
      <c r="D99" s="95">
        <v>2</v>
      </c>
      <c r="E99" s="69" t="e">
        <f>200*3/#REF!</f>
        <v>#REF!</v>
      </c>
      <c r="F99" s="69" t="e">
        <f>850*3/#REF!</f>
        <v>#REF!</v>
      </c>
      <c r="G99" s="70" t="e">
        <f>3400*3/#REF!</f>
        <v>#REF!</v>
      </c>
      <c r="H99" s="631"/>
      <c r="I99" s="632"/>
      <c r="J99" s="633"/>
    </row>
    <row r="100" spans="1:10" s="6" customFormat="1" ht="15" customHeight="1" x14ac:dyDescent="0.25">
      <c r="A100" s="140" t="s">
        <v>106</v>
      </c>
      <c r="B100" s="98">
        <v>800</v>
      </c>
      <c r="C100" s="101">
        <v>1.3</v>
      </c>
      <c r="D100" s="95">
        <v>1.5</v>
      </c>
      <c r="E100" s="69" t="e">
        <f>200*3/#REF!</f>
        <v>#REF!</v>
      </c>
      <c r="F100" s="69" t="e">
        <f>850*3/#REF!</f>
        <v>#REF!</v>
      </c>
      <c r="G100" s="70" t="e">
        <f>3400*3/#REF!</f>
        <v>#REF!</v>
      </c>
      <c r="H100" s="634"/>
      <c r="I100" s="635"/>
      <c r="J100" s="636"/>
    </row>
    <row r="101" spans="1:10" s="6" customFormat="1" ht="15" customHeight="1" x14ac:dyDescent="0.25">
      <c r="A101" s="141" t="s">
        <v>107</v>
      </c>
      <c r="B101" s="98">
        <v>2100</v>
      </c>
      <c r="C101" s="101">
        <v>1.3</v>
      </c>
      <c r="D101" s="95">
        <v>2</v>
      </c>
      <c r="E101" s="69" t="e">
        <f>200*3/#REF!</f>
        <v>#REF!</v>
      </c>
      <c r="F101" s="69" t="e">
        <f>850*3/#REF!</f>
        <v>#REF!</v>
      </c>
      <c r="G101" s="70" t="e">
        <f>3400*3/#REF!</f>
        <v>#REF!</v>
      </c>
      <c r="H101" s="626" t="s">
        <v>397</v>
      </c>
      <c r="I101" s="626"/>
      <c r="J101" s="627"/>
    </row>
    <row r="102" spans="1:10" s="6" customFormat="1" ht="15" customHeight="1" x14ac:dyDescent="0.25">
      <c r="A102" s="141" t="s">
        <v>108</v>
      </c>
      <c r="B102" s="98">
        <v>1000</v>
      </c>
      <c r="C102" s="101">
        <v>1.3</v>
      </c>
      <c r="D102" s="95">
        <v>2</v>
      </c>
      <c r="E102" s="69" t="e">
        <f>200*3/#REF!</f>
        <v>#REF!</v>
      </c>
      <c r="F102" s="69" t="e">
        <f>850*3/#REF!</f>
        <v>#REF!</v>
      </c>
      <c r="G102" s="70" t="e">
        <f>3400*3/#REF!</f>
        <v>#REF!</v>
      </c>
      <c r="H102" s="626" t="s">
        <v>398</v>
      </c>
      <c r="I102" s="626"/>
      <c r="J102" s="627"/>
    </row>
    <row r="103" spans="1:10" s="6" customFormat="1" ht="15" customHeight="1" x14ac:dyDescent="0.25">
      <c r="A103" s="140" t="s">
        <v>109</v>
      </c>
      <c r="B103" s="98">
        <v>1700</v>
      </c>
      <c r="C103" s="101">
        <v>1.3</v>
      </c>
      <c r="D103" s="95">
        <v>2</v>
      </c>
      <c r="E103" s="69" t="e">
        <f>200*3/#REF!</f>
        <v>#REF!</v>
      </c>
      <c r="F103" s="69" t="e">
        <f>850*3/#REF!</f>
        <v>#REF!</v>
      </c>
      <c r="G103" s="70" t="e">
        <f>3400*3/#REF!</f>
        <v>#REF!</v>
      </c>
      <c r="H103" s="643"/>
      <c r="I103" s="644"/>
      <c r="J103" s="645"/>
    </row>
    <row r="104" spans="1:10" s="6" customFormat="1" ht="15" customHeight="1" x14ac:dyDescent="0.25">
      <c r="A104" s="141" t="s">
        <v>400</v>
      </c>
      <c r="B104" s="98">
        <v>1300</v>
      </c>
      <c r="C104" s="101">
        <v>1.3</v>
      </c>
      <c r="D104" s="95">
        <v>2</v>
      </c>
      <c r="E104" s="69" t="e">
        <f>200*3/#REF!</f>
        <v>#REF!</v>
      </c>
      <c r="F104" s="69" t="e">
        <f>850*3/#REF!</f>
        <v>#REF!</v>
      </c>
      <c r="G104" s="70" t="e">
        <f>3400*3/#REF!</f>
        <v>#REF!</v>
      </c>
      <c r="H104" s="107" t="s">
        <v>401</v>
      </c>
      <c r="I104" s="107" t="s">
        <v>403</v>
      </c>
      <c r="J104" s="144" t="s">
        <v>402</v>
      </c>
    </row>
    <row r="105" spans="1:10" s="6" customFormat="1" ht="15" customHeight="1" x14ac:dyDescent="0.25">
      <c r="A105" s="141" t="s">
        <v>110</v>
      </c>
      <c r="B105" s="98">
        <v>1000</v>
      </c>
      <c r="C105" s="101">
        <v>1.3</v>
      </c>
      <c r="D105" s="95">
        <v>2</v>
      </c>
      <c r="E105" s="69" t="e">
        <f>200*3/#REF!</f>
        <v>#REF!</v>
      </c>
      <c r="F105" s="69" t="e">
        <f>850*3/#REF!</f>
        <v>#REF!</v>
      </c>
      <c r="G105" s="70" t="e">
        <f>3400*3/#REF!</f>
        <v>#REF!</v>
      </c>
      <c r="H105" s="626" t="s">
        <v>404</v>
      </c>
      <c r="I105" s="626"/>
      <c r="J105" s="627"/>
    </row>
    <row r="106" spans="1:10" s="6" customFormat="1" ht="15" customHeight="1" x14ac:dyDescent="0.25">
      <c r="A106" s="141" t="s">
        <v>111</v>
      </c>
      <c r="B106" s="98">
        <v>200</v>
      </c>
      <c r="C106" s="101">
        <v>1.3</v>
      </c>
      <c r="D106" s="95">
        <v>1</v>
      </c>
      <c r="E106" s="69" t="e">
        <f>200*3/#REF!</f>
        <v>#REF!</v>
      </c>
      <c r="F106" s="69" t="e">
        <f>850*3/#REF!</f>
        <v>#REF!</v>
      </c>
      <c r="G106" s="70" t="e">
        <f>3400*3/#REF!</f>
        <v>#REF!</v>
      </c>
      <c r="H106" s="626" t="s">
        <v>210</v>
      </c>
      <c r="I106" s="626"/>
      <c r="J106" s="627"/>
    </row>
    <row r="107" spans="1:10" s="6" customFormat="1" ht="15" customHeight="1" x14ac:dyDescent="0.25">
      <c r="A107" s="140" t="s">
        <v>112</v>
      </c>
      <c r="B107" s="98">
        <v>3000</v>
      </c>
      <c r="C107" s="101">
        <v>1.3</v>
      </c>
      <c r="D107" s="95">
        <v>2</v>
      </c>
      <c r="E107" s="69" t="e">
        <f>200*3/#REF!</f>
        <v>#REF!</v>
      </c>
      <c r="F107" s="69" t="e">
        <f>850*3/#REF!</f>
        <v>#REF!</v>
      </c>
      <c r="G107" s="70" t="e">
        <f>3400*3/#REF!</f>
        <v>#REF!</v>
      </c>
      <c r="H107" s="628"/>
      <c r="I107" s="629"/>
      <c r="J107" s="630"/>
    </row>
    <row r="108" spans="1:10" s="6" customFormat="1" ht="15" customHeight="1" x14ac:dyDescent="0.25">
      <c r="A108" s="140" t="s">
        <v>113</v>
      </c>
      <c r="B108" s="98">
        <v>1000</v>
      </c>
      <c r="C108" s="101">
        <v>1.3</v>
      </c>
      <c r="D108" s="95">
        <v>1</v>
      </c>
      <c r="E108" s="69" t="e">
        <f>200*3/#REF!</f>
        <v>#REF!</v>
      </c>
      <c r="F108" s="69" t="e">
        <f>850*3/#REF!</f>
        <v>#REF!</v>
      </c>
      <c r="G108" s="70" t="e">
        <f>3400*3/#REF!</f>
        <v>#REF!</v>
      </c>
      <c r="H108" s="634"/>
      <c r="I108" s="635"/>
      <c r="J108" s="636"/>
    </row>
    <row r="109" spans="1:10" s="6" customFormat="1" ht="15" customHeight="1" thickBot="1" x14ac:dyDescent="0.3">
      <c r="A109" s="145" t="s">
        <v>114</v>
      </c>
      <c r="B109" s="99">
        <v>800</v>
      </c>
      <c r="C109" s="102">
        <v>1.3</v>
      </c>
      <c r="D109" s="96">
        <v>1.5</v>
      </c>
      <c r="E109" s="71" t="e">
        <f>200*3/#REF!</f>
        <v>#REF!</v>
      </c>
      <c r="F109" s="71" t="e">
        <f>850*3/#REF!</f>
        <v>#REF!</v>
      </c>
      <c r="G109" s="72" t="e">
        <f>3400*3/#REF!</f>
        <v>#REF!</v>
      </c>
      <c r="H109" s="422" t="s">
        <v>405</v>
      </c>
      <c r="I109" s="646" t="s">
        <v>406</v>
      </c>
      <c r="J109" s="647"/>
    </row>
    <row r="110" spans="1:10" s="6" customFormat="1" ht="15" customHeight="1" x14ac:dyDescent="0.25">
      <c r="A110" s="412" t="s">
        <v>1107</v>
      </c>
      <c r="B110" s="394"/>
      <c r="C110" s="415"/>
      <c r="D110" s="416"/>
      <c r="E110" s="146"/>
      <c r="F110" s="146"/>
      <c r="G110" s="147"/>
      <c r="H110" s="611"/>
      <c r="I110" s="612"/>
      <c r="J110" s="613"/>
    </row>
    <row r="111" spans="1:10" s="6" customFormat="1" ht="15" customHeight="1" x14ac:dyDescent="0.25">
      <c r="A111" s="413" t="s">
        <v>1108</v>
      </c>
      <c r="B111" s="402"/>
      <c r="C111" s="417"/>
      <c r="D111" s="418"/>
      <c r="E111" s="146"/>
      <c r="F111" s="146"/>
      <c r="G111" s="147"/>
      <c r="H111" s="410"/>
      <c r="I111" s="410"/>
      <c r="J111" s="411"/>
    </row>
    <row r="112" spans="1:10" s="6" customFormat="1" ht="15" customHeight="1" x14ac:dyDescent="0.25">
      <c r="A112" s="413" t="s">
        <v>1109</v>
      </c>
      <c r="B112" s="402"/>
      <c r="C112" s="417"/>
      <c r="D112" s="418"/>
      <c r="E112" s="146"/>
      <c r="F112" s="146"/>
      <c r="G112" s="147"/>
      <c r="H112" s="410"/>
      <c r="I112" s="410"/>
      <c r="J112" s="411"/>
    </row>
    <row r="113" spans="1:10" s="6" customFormat="1" ht="15" customHeight="1" x14ac:dyDescent="0.25">
      <c r="A113" s="413" t="s">
        <v>1110</v>
      </c>
      <c r="B113" s="402"/>
      <c r="C113" s="417"/>
      <c r="D113" s="418"/>
      <c r="E113" s="146"/>
      <c r="F113" s="146"/>
      <c r="G113" s="147"/>
      <c r="H113" s="410"/>
      <c r="I113" s="410"/>
      <c r="J113" s="411"/>
    </row>
    <row r="114" spans="1:10" s="6" customFormat="1" ht="15" customHeight="1" x14ac:dyDescent="0.25">
      <c r="A114" s="413" t="s">
        <v>1111</v>
      </c>
      <c r="B114" s="402"/>
      <c r="C114" s="417"/>
      <c r="D114" s="418"/>
      <c r="E114" s="146"/>
      <c r="F114" s="146"/>
      <c r="G114" s="147"/>
      <c r="H114" s="410"/>
      <c r="I114" s="410"/>
      <c r="J114" s="411"/>
    </row>
    <row r="115" spans="1:10" s="6" customFormat="1" ht="15" customHeight="1" x14ac:dyDescent="0.25">
      <c r="A115" s="413" t="s">
        <v>1112</v>
      </c>
      <c r="B115" s="402"/>
      <c r="C115" s="417"/>
      <c r="D115" s="418"/>
      <c r="E115" s="146"/>
      <c r="F115" s="146"/>
      <c r="G115" s="147"/>
      <c r="H115" s="410"/>
      <c r="I115" s="410"/>
      <c r="J115" s="411"/>
    </row>
    <row r="116" spans="1:10" s="6" customFormat="1" ht="15" customHeight="1" x14ac:dyDescent="0.25">
      <c r="A116" s="413" t="s">
        <v>1113</v>
      </c>
      <c r="B116" s="402"/>
      <c r="C116" s="417"/>
      <c r="D116" s="418"/>
      <c r="E116" s="146"/>
      <c r="F116" s="146"/>
      <c r="G116" s="147"/>
      <c r="H116" s="410"/>
      <c r="I116" s="410"/>
      <c r="J116" s="411"/>
    </row>
    <row r="117" spans="1:10" s="6" customFormat="1" ht="15" customHeight="1" x14ac:dyDescent="0.25">
      <c r="A117" s="413" t="s">
        <v>1114</v>
      </c>
      <c r="B117" s="402"/>
      <c r="C117" s="417"/>
      <c r="D117" s="418"/>
      <c r="E117" s="146"/>
      <c r="F117" s="146"/>
      <c r="G117" s="147"/>
      <c r="H117" s="410"/>
      <c r="I117" s="410"/>
      <c r="J117" s="411"/>
    </row>
    <row r="118" spans="1:10" s="6" customFormat="1" ht="15" customHeight="1" x14ac:dyDescent="0.25">
      <c r="A118" s="413" t="s">
        <v>1115</v>
      </c>
      <c r="B118" s="402"/>
      <c r="C118" s="417"/>
      <c r="D118" s="418"/>
      <c r="E118" s="146"/>
      <c r="F118" s="146"/>
      <c r="G118" s="147"/>
      <c r="H118" s="410"/>
      <c r="I118" s="410"/>
      <c r="J118" s="411"/>
    </row>
    <row r="119" spans="1:10" s="6" customFormat="1" ht="15" customHeight="1" thickBot="1" x14ac:dyDescent="0.3">
      <c r="A119" s="414" t="s">
        <v>1116</v>
      </c>
      <c r="B119" s="419"/>
      <c r="C119" s="420"/>
      <c r="D119" s="421"/>
      <c r="E119" s="146"/>
      <c r="F119" s="146"/>
      <c r="G119" s="147"/>
      <c r="H119" s="410"/>
      <c r="I119" s="410"/>
      <c r="J119" s="411"/>
    </row>
    <row r="120" spans="1:10" s="2" customFormat="1" ht="21.95" customHeight="1" thickBot="1" x14ac:dyDescent="0.25">
      <c r="A120" s="614"/>
      <c r="B120" s="615"/>
      <c r="C120" s="615"/>
      <c r="D120" s="615"/>
      <c r="E120" s="615"/>
      <c r="F120" s="615"/>
      <c r="G120" s="615"/>
      <c r="H120" s="615"/>
      <c r="I120" s="615"/>
      <c r="J120" s="616"/>
    </row>
    <row r="121" spans="1:10" s="2" customFormat="1" ht="13.5" thickTop="1" x14ac:dyDescent="0.2">
      <c r="A121" s="7"/>
      <c r="B121" s="8"/>
      <c r="C121" s="9"/>
      <c r="D121" s="9"/>
      <c r="E121" s="11"/>
      <c r="F121" s="11"/>
      <c r="G121" s="10"/>
    </row>
    <row r="122" spans="1:10" s="2" customFormat="1" ht="12.75" x14ac:dyDescent="0.2">
      <c r="A122" s="7"/>
      <c r="B122" s="8"/>
      <c r="C122" s="9"/>
      <c r="D122" s="9"/>
      <c r="E122" s="11"/>
      <c r="F122" s="11"/>
      <c r="G122" s="10"/>
    </row>
    <row r="123" spans="1:10" s="2" customFormat="1" ht="12.75" x14ac:dyDescent="0.2">
      <c r="A123" s="7"/>
      <c r="B123" s="8"/>
      <c r="C123" s="9"/>
      <c r="D123" s="9"/>
      <c r="E123" s="11"/>
      <c r="F123" s="11"/>
      <c r="G123" s="10"/>
    </row>
    <row r="124" spans="1:10" s="2" customFormat="1" ht="12.75" x14ac:dyDescent="0.2">
      <c r="A124" s="7"/>
      <c r="B124" s="8"/>
      <c r="C124" s="9"/>
      <c r="D124" s="9"/>
      <c r="E124" s="11"/>
      <c r="F124" s="11"/>
      <c r="G124" s="10"/>
    </row>
    <row r="125" spans="1:10" s="2" customFormat="1" ht="12.75" x14ac:dyDescent="0.2">
      <c r="A125" s="7"/>
      <c r="B125" s="8"/>
      <c r="C125" s="9"/>
      <c r="D125" s="9"/>
      <c r="E125" s="11"/>
      <c r="F125" s="11"/>
      <c r="G125" s="10"/>
    </row>
    <row r="126" spans="1:10" s="2" customFormat="1" ht="12.75" x14ac:dyDescent="0.2">
      <c r="A126" s="7"/>
      <c r="B126" s="8"/>
      <c r="C126" s="9"/>
      <c r="D126" s="9"/>
      <c r="E126" s="11"/>
      <c r="F126" s="11"/>
      <c r="G126" s="10"/>
    </row>
    <row r="127" spans="1:10" s="2" customFormat="1" ht="12.75" x14ac:dyDescent="0.2">
      <c r="A127" s="7"/>
      <c r="B127" s="8"/>
      <c r="C127" s="9"/>
      <c r="D127" s="9"/>
      <c r="E127" s="11"/>
      <c r="F127" s="11"/>
      <c r="G127" s="10"/>
    </row>
  </sheetData>
  <sheetProtection password="D8CF" sheet="1" objects="1" scenarios="1" selectLockedCells="1"/>
  <dataConsolidate function="varp"/>
  <mergeCells count="110">
    <mergeCell ref="A3:A4"/>
    <mergeCell ref="I5:J5"/>
    <mergeCell ref="H7:J7"/>
    <mergeCell ref="H6:J6"/>
    <mergeCell ref="A2:J2"/>
    <mergeCell ref="A1:J1"/>
    <mergeCell ref="I8:J8"/>
    <mergeCell ref="H9:J9"/>
    <mergeCell ref="H10:J10"/>
    <mergeCell ref="H3:J4"/>
    <mergeCell ref="H11:J11"/>
    <mergeCell ref="H67:J67"/>
    <mergeCell ref="H63:J63"/>
    <mergeCell ref="H44:J44"/>
    <mergeCell ref="H47:J47"/>
    <mergeCell ref="H53:J53"/>
    <mergeCell ref="H54:J54"/>
    <mergeCell ref="H58:J58"/>
    <mergeCell ref="H13:J13"/>
    <mergeCell ref="H18:J18"/>
    <mergeCell ref="H19:J19"/>
    <mergeCell ref="H32:J32"/>
    <mergeCell ref="H20:J20"/>
    <mergeCell ref="H21:J21"/>
    <mergeCell ref="H23:J23"/>
    <mergeCell ref="H24:J24"/>
    <mergeCell ref="H26:J26"/>
    <mergeCell ref="I52:J52"/>
    <mergeCell ref="H49:J49"/>
    <mergeCell ref="H50:J50"/>
    <mergeCell ref="H51:J51"/>
    <mergeCell ref="H55:J55"/>
    <mergeCell ref="H56:J56"/>
    <mergeCell ref="H61:J61"/>
    <mergeCell ref="I109:J109"/>
    <mergeCell ref="H12:J12"/>
    <mergeCell ref="H14:J14"/>
    <mergeCell ref="H15:J15"/>
    <mergeCell ref="H16:J16"/>
    <mergeCell ref="H17:J17"/>
    <mergeCell ref="H22:J22"/>
    <mergeCell ref="H25:J25"/>
    <mergeCell ref="H27:J27"/>
    <mergeCell ref="H35:J35"/>
    <mergeCell ref="H39:J39"/>
    <mergeCell ref="H40:J40"/>
    <mergeCell ref="H43:J43"/>
    <mergeCell ref="H100:J100"/>
    <mergeCell ref="H101:J101"/>
    <mergeCell ref="H102:J102"/>
    <mergeCell ref="H103:J103"/>
    <mergeCell ref="H105:J105"/>
    <mergeCell ref="H95:J95"/>
    <mergeCell ref="H96:J96"/>
    <mergeCell ref="H97:J97"/>
    <mergeCell ref="H98:J98"/>
    <mergeCell ref="H99:J99"/>
    <mergeCell ref="H90:J90"/>
    <mergeCell ref="H106:J106"/>
    <mergeCell ref="H107:J107"/>
    <mergeCell ref="H108:J108"/>
    <mergeCell ref="H91:J91"/>
    <mergeCell ref="H92:J92"/>
    <mergeCell ref="H93:J93"/>
    <mergeCell ref="H94:J94"/>
    <mergeCell ref="I85:J85"/>
    <mergeCell ref="I86:J86"/>
    <mergeCell ref="H87:J87"/>
    <mergeCell ref="H88:J88"/>
    <mergeCell ref="H89:J89"/>
    <mergeCell ref="H60:J60"/>
    <mergeCell ref="H76:J76"/>
    <mergeCell ref="H77:J77"/>
    <mergeCell ref="I78:J78"/>
    <mergeCell ref="H79:J79"/>
    <mergeCell ref="H73:J73"/>
    <mergeCell ref="H74:J74"/>
    <mergeCell ref="H66:J66"/>
    <mergeCell ref="H65:J65"/>
    <mergeCell ref="H64:J64"/>
    <mergeCell ref="H68:J68"/>
    <mergeCell ref="H69:J69"/>
    <mergeCell ref="H70:J70"/>
    <mergeCell ref="H71:J71"/>
    <mergeCell ref="H72:J72"/>
    <mergeCell ref="H62:J62"/>
    <mergeCell ref="H110:J110"/>
    <mergeCell ref="A120:J120"/>
    <mergeCell ref="H28:J28"/>
    <mergeCell ref="H29:J29"/>
    <mergeCell ref="H30:J30"/>
    <mergeCell ref="H31:J31"/>
    <mergeCell ref="H41:J41"/>
    <mergeCell ref="H42:J42"/>
    <mergeCell ref="H45:J45"/>
    <mergeCell ref="H46:J46"/>
    <mergeCell ref="H48:J48"/>
    <mergeCell ref="H33:J33"/>
    <mergeCell ref="H34:J34"/>
    <mergeCell ref="H36:J36"/>
    <mergeCell ref="H37:J37"/>
    <mergeCell ref="H38:J38"/>
    <mergeCell ref="H80:J80"/>
    <mergeCell ref="H81:J81"/>
    <mergeCell ref="H82:J82"/>
    <mergeCell ref="H83:J83"/>
    <mergeCell ref="H84:J84"/>
    <mergeCell ref="H75:J75"/>
    <mergeCell ref="H57:J57"/>
    <mergeCell ref="H59:J59"/>
  </mergeCells>
  <dataValidations count="3">
    <dataValidation type="list" operator="equal" showErrorMessage="1" error="Las opciones son:_x000a_1,0_x000a_1,3_x000a_1,6" sqref="C110:C119">
      <formula1>"1,0,1,3,1,6"</formula1>
    </dataValidation>
    <dataValidation type="list" showErrorMessage="1" error="Las opciones posibles son:_x000a_1,0_x000a_1,5_x000a_2,0_x000a_3,0" sqref="D110:D119">
      <formula1>"1,0,1,5,2,0,3,0"</formula1>
    </dataValidation>
    <dataValidation type="decimal" allowBlank="1" showInputMessage="1" showErrorMessage="1" error="Debe estar comprendido entre _x000a_1 MJ/m³ y 150.000 MJ/m³" sqref="B110:B119">
      <formula1>1</formula1>
      <formula2>150000</formula2>
    </dataValidation>
  </dataValidations>
  <pageMargins left="0.62992125984251968" right="0.62992125984251968" top="0.74803149606299213" bottom="0.74803149606299213" header="0.31496062992125984" footer="0.31496062992125984"/>
  <pageSetup paperSize="9" scale="8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1"/>
  <sheetViews>
    <sheetView zoomScaleNormal="100" workbookViewId="0">
      <selection activeCell="A6" sqref="A6:B6"/>
    </sheetView>
  </sheetViews>
  <sheetFormatPr baseColWidth="10" defaultRowHeight="14.25" x14ac:dyDescent="0.2"/>
  <cols>
    <col min="1" max="1" width="17.7109375" style="15" customWidth="1"/>
    <col min="2" max="2" width="9.7109375" style="15" customWidth="1"/>
    <col min="3" max="3" width="15.7109375" style="15" customWidth="1"/>
    <col min="4" max="4" width="4.140625" style="15" customWidth="1"/>
    <col min="5" max="5" width="14.7109375" style="15" customWidth="1"/>
    <col min="6" max="6" width="12.7109375" style="15" customWidth="1"/>
    <col min="7" max="7" width="6.7109375" style="15" customWidth="1"/>
    <col min="8" max="8" width="2.28515625" style="15" customWidth="1"/>
    <col min="9" max="9" width="4.140625" style="15" customWidth="1"/>
    <col min="10" max="10" width="14.7109375" style="15" customWidth="1"/>
    <col min="11" max="11" width="10.28515625" style="15" customWidth="1"/>
    <col min="12" max="12" width="4.140625" style="15" customWidth="1"/>
    <col min="13" max="14" width="6.7109375" style="15" customWidth="1"/>
    <col min="15" max="15" width="15.7109375" style="15" customWidth="1"/>
    <col min="16" max="16" width="12.7109375" style="15" customWidth="1"/>
    <col min="17" max="18" width="5.7109375" style="15" customWidth="1"/>
    <col min="19" max="19" width="1.7109375" style="15" customWidth="1"/>
    <col min="20" max="21" width="5.7109375" style="15" customWidth="1"/>
    <col min="22" max="22" width="1.7109375" style="15" customWidth="1"/>
    <col min="23" max="23" width="13.7109375" style="15" bestFit="1" customWidth="1"/>
    <col min="24" max="25" width="5.7109375" style="15" customWidth="1"/>
    <col min="26" max="16384" width="11.42578125" style="15"/>
  </cols>
  <sheetData>
    <row r="1" spans="1:25" ht="39" customHeight="1" thickTop="1" thickBot="1" x14ac:dyDescent="0.25">
      <c r="A1" s="728" t="s">
        <v>825</v>
      </c>
      <c r="B1" s="729"/>
      <c r="C1" s="729"/>
      <c r="D1" s="729"/>
      <c r="E1" s="729"/>
      <c r="F1" s="729"/>
      <c r="G1" s="729"/>
      <c r="H1" s="729"/>
      <c r="I1" s="729"/>
      <c r="J1" s="729"/>
      <c r="K1" s="729"/>
      <c r="L1" s="729"/>
      <c r="M1" s="729"/>
      <c r="N1" s="729"/>
      <c r="O1" s="729"/>
      <c r="P1" s="729"/>
      <c r="Q1" s="729"/>
      <c r="R1" s="729"/>
      <c r="S1" s="729"/>
      <c r="T1" s="729"/>
      <c r="U1" s="729"/>
      <c r="V1" s="729"/>
      <c r="W1" s="729"/>
      <c r="X1" s="729"/>
      <c r="Y1" s="730"/>
    </row>
    <row r="2" spans="1:25" ht="21" customHeight="1" x14ac:dyDescent="0.2">
      <c r="A2" s="709" t="s">
        <v>407</v>
      </c>
      <c r="B2" s="710"/>
      <c r="C2" s="674" t="s">
        <v>408</v>
      </c>
      <c r="D2" s="675"/>
      <c r="E2" s="675"/>
      <c r="F2" s="675"/>
      <c r="G2" s="675"/>
      <c r="H2" s="675"/>
      <c r="I2" s="675"/>
      <c r="J2" s="675"/>
      <c r="K2" s="675"/>
      <c r="L2" s="675"/>
      <c r="M2" s="675"/>
      <c r="N2" s="675"/>
      <c r="O2" s="675"/>
      <c r="P2" s="675"/>
      <c r="Q2" s="675"/>
      <c r="R2" s="675"/>
      <c r="S2" s="675"/>
      <c r="T2" s="675"/>
      <c r="U2" s="675"/>
      <c r="V2" s="675"/>
      <c r="W2" s="675"/>
      <c r="X2" s="675"/>
      <c r="Y2" s="676"/>
    </row>
    <row r="3" spans="1:25" ht="15.95" customHeight="1" x14ac:dyDescent="0.2">
      <c r="A3" s="711"/>
      <c r="B3" s="712"/>
      <c r="C3" s="715" t="s">
        <v>414</v>
      </c>
      <c r="D3" s="717"/>
      <c r="E3" s="78" t="s">
        <v>409</v>
      </c>
      <c r="F3" s="78" t="s">
        <v>416</v>
      </c>
      <c r="G3" s="690" t="s">
        <v>853</v>
      </c>
      <c r="H3" s="569"/>
      <c r="I3" s="570"/>
      <c r="J3" s="690" t="s">
        <v>1066</v>
      </c>
      <c r="K3" s="569"/>
      <c r="L3" s="569"/>
      <c r="M3" s="569"/>
      <c r="N3" s="570"/>
      <c r="O3" s="78" t="s">
        <v>843</v>
      </c>
      <c r="P3" s="78" t="s">
        <v>823</v>
      </c>
      <c r="Q3" s="668" t="s">
        <v>1077</v>
      </c>
      <c r="R3" s="442"/>
      <c r="S3" s="442"/>
      <c r="T3" s="442"/>
      <c r="U3" s="669"/>
      <c r="V3" s="88"/>
      <c r="W3" s="668" t="s">
        <v>1078</v>
      </c>
      <c r="X3" s="442"/>
      <c r="Y3" s="670"/>
    </row>
    <row r="4" spans="1:25" ht="15.95" customHeight="1" x14ac:dyDescent="0.2">
      <c r="A4" s="711"/>
      <c r="B4" s="712"/>
      <c r="C4" s="690" t="s">
        <v>824</v>
      </c>
      <c r="D4" s="570"/>
      <c r="E4" s="78" t="s">
        <v>844</v>
      </c>
      <c r="F4" s="78" t="s">
        <v>846</v>
      </c>
      <c r="G4" s="690" t="s">
        <v>1062</v>
      </c>
      <c r="H4" s="569"/>
      <c r="I4" s="570"/>
      <c r="J4" s="690" t="s">
        <v>1065</v>
      </c>
      <c r="K4" s="569"/>
      <c r="L4" s="569"/>
      <c r="M4" s="731" t="s">
        <v>1067</v>
      </c>
      <c r="N4" s="732"/>
      <c r="O4" s="78" t="s">
        <v>848</v>
      </c>
      <c r="P4" s="78" t="s">
        <v>125</v>
      </c>
      <c r="Q4" s="79">
        <v>1.5</v>
      </c>
      <c r="R4" s="79">
        <v>2</v>
      </c>
      <c r="S4" s="88"/>
      <c r="T4" s="79">
        <v>1.5</v>
      </c>
      <c r="U4" s="79">
        <v>2</v>
      </c>
      <c r="V4" s="88"/>
      <c r="W4" s="18" t="s">
        <v>118</v>
      </c>
      <c r="X4" s="379">
        <v>1.5</v>
      </c>
      <c r="Y4" s="388">
        <v>2</v>
      </c>
    </row>
    <row r="5" spans="1:25" ht="15.95" customHeight="1" x14ac:dyDescent="0.2">
      <c r="A5" s="713"/>
      <c r="B5" s="714"/>
      <c r="C5" s="515" t="s">
        <v>415</v>
      </c>
      <c r="D5" s="490"/>
      <c r="E5" s="19" t="s">
        <v>411</v>
      </c>
      <c r="F5" s="19" t="s">
        <v>412</v>
      </c>
      <c r="G5" s="294" t="s">
        <v>1063</v>
      </c>
      <c r="H5" s="668" t="s">
        <v>1058</v>
      </c>
      <c r="I5" s="669"/>
      <c r="J5" s="515" t="s">
        <v>415</v>
      </c>
      <c r="K5" s="481"/>
      <c r="L5" s="481"/>
      <c r="M5" s="733" t="s">
        <v>1068</v>
      </c>
      <c r="N5" s="734"/>
      <c r="O5" s="19" t="s">
        <v>15</v>
      </c>
      <c r="P5" s="19" t="s">
        <v>116</v>
      </c>
      <c r="Q5" s="665" t="s">
        <v>1073</v>
      </c>
      <c r="R5" s="490"/>
      <c r="S5" s="88"/>
      <c r="T5" s="665" t="s">
        <v>1074</v>
      </c>
      <c r="U5" s="490"/>
      <c r="V5" s="88"/>
      <c r="W5" s="19" t="s">
        <v>8</v>
      </c>
      <c r="X5" s="665" t="s">
        <v>1076</v>
      </c>
      <c r="Y5" s="667"/>
    </row>
    <row r="6" spans="1:25" ht="15.95" customHeight="1" x14ac:dyDescent="0.2">
      <c r="A6" s="684"/>
      <c r="B6" s="685"/>
      <c r="C6" s="391"/>
      <c r="D6" s="390"/>
      <c r="E6" s="90"/>
      <c r="F6" s="80" t="str">
        <f>IF($C6="","",VLOOKUP($C6,'Tabla 1.4 RSCIEI'!$A$5:$C$139,2,FALSE))</f>
        <v/>
      </c>
      <c r="G6" s="297" t="str">
        <f>IF($C6="","",VLOOKUP($C6,'Tabla 1.4 RSCIEI'!$A$5:$C$139,3,FALSE))</f>
        <v/>
      </c>
      <c r="H6" s="727"/>
      <c r="I6" s="719"/>
      <c r="J6" s="720"/>
      <c r="K6" s="721"/>
      <c r="L6" s="91"/>
      <c r="M6" s="722"/>
      <c r="N6" s="723"/>
      <c r="O6" s="81" t="str">
        <f>IF(OR($C6="",$E6=""),"",IF($H6="",$E6*$F6*$G6,$E6*$F6*$H6))</f>
        <v/>
      </c>
      <c r="P6" s="82" t="str">
        <f>IF($C6="","",IF($J6="","",IF($M6="","",IF($M6="Fabr./Venta",IF(VLOOKUP($J6,'Tabla 1.2 RSCIEI'!$A$7:$G$559,4,FALSE)&gt;0,VLOOKUP($J6,'Tabla 1.2 RSCIEI'!$A$7:$G$559,4,FALSE),"NO en tabla"),IF(VLOOKUP($J6,'Tabla 1.2 RSCIEI'!$A$7:$G$559,7,FALSE)&gt;0,VLOOKUP($J6,'Tabla 1.2 RSCIEI'!$A$6:$G$559,7,FALSE),"NO en tabla")))))</f>
        <v/>
      </c>
      <c r="Q6" s="423" t="str">
        <f>IF(OR($P6="",$E6=""),"",IF($P6=1.5,INT($E6*100/$E$12),""))</f>
        <v/>
      </c>
      <c r="R6" s="423" t="str">
        <f>IF(OR($P6="",$E6=""),"",IF($P6=2,INT($E6*100/$E$12),""))</f>
        <v/>
      </c>
      <c r="S6" s="88"/>
      <c r="T6" s="423" t="str">
        <f>IF(OR($P6="",$E6="",$O$38="",$O$38="NO en tabla"),"",IF($P6=1.5,INT($O6*100/$O$38),""))</f>
        <v/>
      </c>
      <c r="U6" s="423" t="str">
        <f>IF(OR($P6="",$E6="",$O$38="",$O$38="NO en tabla"),"",IF($P6=2,INT($O6*100/$O$38),""))</f>
        <v/>
      </c>
      <c r="V6" s="88"/>
      <c r="W6" s="382"/>
      <c r="X6" s="423" t="str">
        <f>IF(OR($P6="",$W6="",$E6="",$W$38="",$W$38="NO en tabla"),"",IF($P6=1.5,INT($W6*100/$W$38),""))</f>
        <v/>
      </c>
      <c r="Y6" s="427" t="str">
        <f>IF(OR($P6="",$W6="",$E6="",$W$38="",$W$38="NO en tabla"),"",IF($P6=2,INT($W6*100/$W$38),""))</f>
        <v/>
      </c>
    </row>
    <row r="7" spans="1:25" ht="15.95" customHeight="1" x14ac:dyDescent="0.2">
      <c r="A7" s="684"/>
      <c r="B7" s="685"/>
      <c r="C7" s="391"/>
      <c r="D7" s="390"/>
      <c r="E7" s="90"/>
      <c r="F7" s="80" t="str">
        <f>IF($C7="","",VLOOKUP($C7,'Tabla 1.4 RSCIEI'!$A$5:$C$139,2,FALSE))</f>
        <v/>
      </c>
      <c r="G7" s="297" t="str">
        <f>IF($C7="","",VLOOKUP($C7,'Tabla 1.4 RSCIEI'!$A$5:$C$139,3,FALSE))</f>
        <v/>
      </c>
      <c r="H7" s="727"/>
      <c r="I7" s="719"/>
      <c r="J7" s="720"/>
      <c r="K7" s="721"/>
      <c r="L7" s="91"/>
      <c r="M7" s="722"/>
      <c r="N7" s="723"/>
      <c r="O7" s="81" t="str">
        <f>IF(OR($C7="",$E7=""),"",IF($H7="",$E7*$F7*$G7,$E7*$F7*$H7))</f>
        <v/>
      </c>
      <c r="P7" s="82" t="str">
        <f>IF($C7="","",IF($J7="","",IF($M7="","",IF($M7="Fabr./Venta",IF(VLOOKUP($J7,'Tabla 1.2 RSCIEI'!$A$7:$G$559,4,FALSE)&gt;0,VLOOKUP($J7,'Tabla 1.2 RSCIEI'!$A$7:$G$559,4,FALSE),"NO en tabla"),IF(VLOOKUP($J7,'Tabla 1.2 RSCIEI'!$A$7:$G$559,7,FALSE)&gt;0,VLOOKUP($J7,'Tabla 1.2 RSCIEI'!$A$6:$G$559,7,FALSE),"NO en tabla")))))</f>
        <v/>
      </c>
      <c r="Q7" s="423" t="str">
        <f t="shared" ref="Q7:Q10" si="0">IF(OR($P7="",$E7=""),"",IF($P7=1.5,INT($E7*100/$E$12),""))</f>
        <v/>
      </c>
      <c r="R7" s="423" t="str">
        <f t="shared" ref="R7:R10" si="1">IF(OR($P7="",$E7=""),"",IF($P7=2,INT($E7*100/$E$12),""))</f>
        <v/>
      </c>
      <c r="S7" s="88"/>
      <c r="T7" s="423" t="str">
        <f t="shared" ref="T7:T10" si="2">IF(OR($P7="",$E7="",$O$38="",$O$38="NO en tabla"),"",IF($P7=1.5,INT($O7*100/$O$38),""))</f>
        <v/>
      </c>
      <c r="U7" s="423" t="str">
        <f t="shared" ref="U7:U10" si="3">IF(OR($P7="",$E7="",$O$38="",$O$38="NO en tabla"),"",IF($P7=2,INT($O7*100/$O$38),""))</f>
        <v/>
      </c>
      <c r="V7" s="88"/>
      <c r="W7" s="382"/>
      <c r="X7" s="423" t="str">
        <f t="shared" ref="X7:X10" si="4">IF(OR($P7="",$W7="",$E7="",$W$38="",$W$38="NO en tabla"),"",IF($P7=1.5,INT($W7*100/$W$38),""))</f>
        <v/>
      </c>
      <c r="Y7" s="427" t="str">
        <f t="shared" ref="Y7:Y10" si="5">IF(OR($P7="",$W7="",$E7="",$W$38="",$W$38="NO en tabla"),"",IF($P7=2,INT($W7*100/$W$38),""))</f>
        <v/>
      </c>
    </row>
    <row r="8" spans="1:25" ht="15.95" customHeight="1" x14ac:dyDescent="0.2">
      <c r="A8" s="684"/>
      <c r="B8" s="685"/>
      <c r="C8" s="391"/>
      <c r="D8" s="390"/>
      <c r="E8" s="90"/>
      <c r="F8" s="80" t="str">
        <f>IF($C8="","",VLOOKUP($C8,'Tabla 1.4 RSCIEI'!$A$5:$C$139,2,FALSE))</f>
        <v/>
      </c>
      <c r="G8" s="297" t="str">
        <f>IF($C8="","",VLOOKUP($C8,'Tabla 1.4 RSCIEI'!$A$5:$C$139,3,FALSE))</f>
        <v/>
      </c>
      <c r="H8" s="727"/>
      <c r="I8" s="719"/>
      <c r="J8" s="720"/>
      <c r="K8" s="721"/>
      <c r="L8" s="91"/>
      <c r="M8" s="722"/>
      <c r="N8" s="723"/>
      <c r="O8" s="81" t="str">
        <f>IF(OR($C8="",$E8=""),"",IF($H8="",$E8*$F8*$G8,$E8*$F8*$H8))</f>
        <v/>
      </c>
      <c r="P8" s="82" t="str">
        <f>IF($C8="","",IF($J8="","",IF($M8="","",IF($M8="Fabr./Venta",IF(VLOOKUP($J8,'Tabla 1.2 RSCIEI'!$A$7:$G$559,4,FALSE)&gt;0,VLOOKUP($J8,'Tabla 1.2 RSCIEI'!$A$7:$G$559,4,FALSE),"NO en tabla"),IF(VLOOKUP($J8,'Tabla 1.2 RSCIEI'!$A$7:$G$559,7,FALSE)&gt;0,VLOOKUP($J8,'Tabla 1.2 RSCIEI'!$A$6:$G$559,7,FALSE),"NO en tabla")))))</f>
        <v/>
      </c>
      <c r="Q8" s="423" t="str">
        <f t="shared" si="0"/>
        <v/>
      </c>
      <c r="R8" s="423" t="str">
        <f t="shared" si="1"/>
        <v/>
      </c>
      <c r="S8" s="88"/>
      <c r="T8" s="423" t="str">
        <f t="shared" si="2"/>
        <v/>
      </c>
      <c r="U8" s="423" t="str">
        <f t="shared" si="3"/>
        <v/>
      </c>
      <c r="V8" s="88"/>
      <c r="W8" s="382"/>
      <c r="X8" s="423" t="str">
        <f t="shared" si="4"/>
        <v/>
      </c>
      <c r="Y8" s="427" t="str">
        <f t="shared" si="5"/>
        <v/>
      </c>
    </row>
    <row r="9" spans="1:25" ht="15.95" customHeight="1" x14ac:dyDescent="0.2">
      <c r="A9" s="684"/>
      <c r="B9" s="685"/>
      <c r="C9" s="391"/>
      <c r="D9" s="390"/>
      <c r="E9" s="90"/>
      <c r="F9" s="80" t="str">
        <f>IF($C9="","",VLOOKUP($C9,'Tabla 1.4 RSCIEI'!$A$5:$C$139,2,FALSE))</f>
        <v/>
      </c>
      <c r="G9" s="297" t="str">
        <f>IF($C9="","",VLOOKUP($C9,'Tabla 1.4 RSCIEI'!$A$5:$C$139,3,FALSE))</f>
        <v/>
      </c>
      <c r="H9" s="718"/>
      <c r="I9" s="719"/>
      <c r="J9" s="720"/>
      <c r="K9" s="721"/>
      <c r="L9" s="91"/>
      <c r="M9" s="722"/>
      <c r="N9" s="723"/>
      <c r="O9" s="81" t="str">
        <f>IF(OR($C9="",$E9=""),"",IF($H9="",$E9*$F9*$G9,$E9*$F9*$H9))</f>
        <v/>
      </c>
      <c r="P9" s="82" t="str">
        <f>IF($C9="","",IF($J9="","",IF($M9="","",IF($M9="Fabr./Venta",IF(VLOOKUP($J9,'Tabla 1.2 RSCIEI'!$A$7:$G$559,4,FALSE)&gt;0,VLOOKUP($J9,'Tabla 1.2 RSCIEI'!$A$7:$G$559,4,FALSE),"NO en tabla"),IF(VLOOKUP($J9,'Tabla 1.2 RSCIEI'!$A$7:$G$559,7,FALSE)&gt;0,VLOOKUP($J9,'Tabla 1.2 RSCIEI'!$A$6:$G$559,7,FALSE),"NO en tabla")))))</f>
        <v/>
      </c>
      <c r="Q9" s="423" t="str">
        <f t="shared" si="0"/>
        <v/>
      </c>
      <c r="R9" s="423" t="str">
        <f t="shared" si="1"/>
        <v/>
      </c>
      <c r="S9" s="88"/>
      <c r="T9" s="423" t="str">
        <f t="shared" si="2"/>
        <v/>
      </c>
      <c r="U9" s="423" t="str">
        <f t="shared" si="3"/>
        <v/>
      </c>
      <c r="V9" s="88"/>
      <c r="W9" s="382"/>
      <c r="X9" s="423" t="str">
        <f t="shared" si="4"/>
        <v/>
      </c>
      <c r="Y9" s="427" t="str">
        <f t="shared" si="5"/>
        <v/>
      </c>
    </row>
    <row r="10" spans="1:25" ht="15.95" customHeight="1" x14ac:dyDescent="0.2">
      <c r="A10" s="684"/>
      <c r="B10" s="685"/>
      <c r="C10" s="387"/>
      <c r="D10" s="386"/>
      <c r="E10" s="90"/>
      <c r="F10" s="80" t="str">
        <f>IF($C10="","",VLOOKUP($C10,'Tabla 1.4 RSCIEI'!$A$5:$C$139,2,FALSE))</f>
        <v/>
      </c>
      <c r="G10" s="297" t="str">
        <f>IF($C10="","",VLOOKUP($C10,'Tabla 1.4 RSCIEI'!$A$5:$C$139,3,FALSE))</f>
        <v/>
      </c>
      <c r="H10" s="718"/>
      <c r="I10" s="719"/>
      <c r="J10" s="720"/>
      <c r="K10" s="721"/>
      <c r="L10" s="91"/>
      <c r="M10" s="722"/>
      <c r="N10" s="723"/>
      <c r="O10" s="81" t="str">
        <f>IF(OR($C10="",$E10=""),"",IF($H10="",$E10*$F10*$G10,$E10*$F10*$H10))</f>
        <v/>
      </c>
      <c r="P10" s="82" t="str">
        <f>IF($C10="","",IF($J10="","",IF($M10="","",IF($M10="Fabr./Venta",IF(VLOOKUP($J10,'Tabla 1.2 RSCIEI'!$A$7:$G$559,4,FALSE)&gt;0,VLOOKUP($J10,'Tabla 1.2 RSCIEI'!$A$7:$G$559,4,FALSE),"NO en tabla"),IF(VLOOKUP($J10,'Tabla 1.2 RSCIEI'!$A$7:$G$559,7,FALSE)&gt;0,VLOOKUP($J10,'Tabla 1.2 RSCIEI'!$A$6:$G$559,7,FALSE),"NO en tabla")))))</f>
        <v/>
      </c>
      <c r="Q10" s="423" t="str">
        <f t="shared" si="0"/>
        <v/>
      </c>
      <c r="R10" s="423" t="str">
        <f t="shared" si="1"/>
        <v/>
      </c>
      <c r="S10" s="88"/>
      <c r="T10" s="423" t="str">
        <f t="shared" si="2"/>
        <v/>
      </c>
      <c r="U10" s="423" t="str">
        <f t="shared" si="3"/>
        <v/>
      </c>
      <c r="V10" s="88"/>
      <c r="W10" s="382"/>
      <c r="X10" s="423" t="str">
        <f t="shared" si="4"/>
        <v/>
      </c>
      <c r="Y10" s="427" t="str">
        <f t="shared" si="5"/>
        <v/>
      </c>
    </row>
    <row r="11" spans="1:25" ht="9.9499999999999993" customHeight="1" x14ac:dyDescent="0.2">
      <c r="A11" s="162"/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389"/>
    </row>
    <row r="12" spans="1:25" ht="15.95" customHeight="1" thickBot="1" x14ac:dyDescent="0.25">
      <c r="A12" s="163"/>
      <c r="B12" s="89"/>
      <c r="C12" s="89"/>
      <c r="D12" s="89"/>
      <c r="E12" s="85" t="str">
        <f>IF(OR(SUM($F6:$F10)=0,SUM($E6:$E10)=0),"",SUMIF($P6:$P10,"&gt;0",$E6:$E10))</f>
        <v/>
      </c>
      <c r="F12" s="89"/>
      <c r="G12" s="89"/>
      <c r="H12" s="89"/>
      <c r="I12" s="89"/>
      <c r="J12" s="89"/>
      <c r="K12" s="89"/>
      <c r="L12" s="89"/>
      <c r="M12" s="89"/>
      <c r="N12" s="89"/>
      <c r="O12" s="86" t="str">
        <f>IF(SUM($O6:$O10)=0,"",SUMIF($P6:$P10,"&gt;0",$O6:$O10))</f>
        <v/>
      </c>
      <c r="P12" s="89"/>
      <c r="Q12" s="424" t="str">
        <f>IF(OR($E$12="",$E$12=0),"",INT((SUMIF($P6:$P10,"&gt;1",$E6:$E10))*100/$E$12))</f>
        <v/>
      </c>
      <c r="R12" s="425" t="str">
        <f>IF(OR($E$12="",$E$12=0),"",INT((SUMIF($P6:$P10,"&gt;1,5",$E6:$E10))*100/$E$12))</f>
        <v/>
      </c>
      <c r="S12" s="89"/>
      <c r="T12" s="89"/>
      <c r="U12" s="89"/>
      <c r="V12" s="89"/>
      <c r="W12" s="408" t="str">
        <f>IF(SUM($W6:$W10)=0,"",IF(COUNTIF($P6:$P10,"NO en tabla")&gt;0,"NO en tabla",SUMIFS($W6:$W10,$E6:$E10,"&gt;0",$P6:$P10,"&gt;0")))</f>
        <v/>
      </c>
      <c r="X12" s="424" t="str">
        <f>IF(OR($E$12="",$E$12=0,$W$38="",$W$38=0,$W$38="NO en tabla"),"",INT((SUMIFS($W6:$W10,$P6:$P10,"&gt;1",$O6:$O10,"&gt;0"))*100/$W$38))</f>
        <v/>
      </c>
      <c r="Y12" s="428" t="str">
        <f>IF(OR($E$12="",$E$12=0,$W$38="",$W$38=0,$W$38="NO en tabla"),"",INT((SUMIFS($W6:$W10,$P6:$P10,"&gt;1,5",$O6:$O10,"&gt;0"))*100/$W$38))</f>
        <v/>
      </c>
    </row>
    <row r="13" spans="1:25" ht="9.9499999999999993" customHeight="1" thickBot="1" x14ac:dyDescent="0.25">
      <c r="A13" s="724"/>
      <c r="B13" s="725"/>
      <c r="C13" s="725"/>
      <c r="D13" s="725"/>
      <c r="E13" s="725"/>
      <c r="F13" s="725"/>
      <c r="G13" s="725"/>
      <c r="H13" s="725"/>
      <c r="I13" s="725"/>
      <c r="J13" s="725"/>
      <c r="K13" s="725"/>
      <c r="L13" s="725"/>
      <c r="M13" s="725"/>
      <c r="N13" s="725"/>
      <c r="O13" s="725"/>
      <c r="P13" s="725"/>
      <c r="Q13" s="725"/>
      <c r="R13" s="725"/>
      <c r="S13" s="725"/>
      <c r="T13" s="725"/>
      <c r="U13" s="725"/>
      <c r="V13" s="725"/>
      <c r="W13" s="725"/>
      <c r="X13" s="725"/>
      <c r="Y13" s="726"/>
    </row>
    <row r="14" spans="1:25" ht="21" customHeight="1" x14ac:dyDescent="0.2">
      <c r="A14" s="709" t="s">
        <v>407</v>
      </c>
      <c r="B14" s="710"/>
      <c r="C14" s="674" t="s">
        <v>410</v>
      </c>
      <c r="D14" s="675"/>
      <c r="E14" s="675"/>
      <c r="F14" s="675"/>
      <c r="G14" s="675"/>
      <c r="H14" s="675"/>
      <c r="I14" s="675"/>
      <c r="J14" s="675"/>
      <c r="K14" s="675"/>
      <c r="L14" s="675"/>
      <c r="M14" s="675"/>
      <c r="N14" s="675"/>
      <c r="O14" s="675"/>
      <c r="P14" s="675"/>
      <c r="Q14" s="675"/>
      <c r="R14" s="675"/>
      <c r="S14" s="675"/>
      <c r="T14" s="675"/>
      <c r="U14" s="675"/>
      <c r="V14" s="675"/>
      <c r="W14" s="675"/>
      <c r="X14" s="675"/>
      <c r="Y14" s="676"/>
    </row>
    <row r="15" spans="1:25" ht="15.95" customHeight="1" x14ac:dyDescent="0.2">
      <c r="A15" s="711"/>
      <c r="B15" s="712"/>
      <c r="C15" s="715" t="s">
        <v>420</v>
      </c>
      <c r="D15" s="716"/>
      <c r="E15" s="716"/>
      <c r="F15" s="716"/>
      <c r="G15" s="716"/>
      <c r="H15" s="716"/>
      <c r="I15" s="717"/>
      <c r="J15" s="78" t="s">
        <v>118</v>
      </c>
      <c r="K15" s="690" t="s">
        <v>417</v>
      </c>
      <c r="L15" s="570"/>
      <c r="M15" s="690" t="s">
        <v>853</v>
      </c>
      <c r="N15" s="570"/>
      <c r="O15" s="78" t="s">
        <v>843</v>
      </c>
      <c r="P15" s="78" t="s">
        <v>823</v>
      </c>
      <c r="Q15" s="668" t="s">
        <v>1077</v>
      </c>
      <c r="R15" s="442"/>
      <c r="S15" s="442"/>
      <c r="T15" s="442"/>
      <c r="U15" s="669"/>
      <c r="V15" s="88"/>
      <c r="W15" s="668" t="s">
        <v>1078</v>
      </c>
      <c r="X15" s="442"/>
      <c r="Y15" s="670"/>
    </row>
    <row r="16" spans="1:25" ht="15.95" customHeight="1" x14ac:dyDescent="0.2">
      <c r="A16" s="711"/>
      <c r="B16" s="712"/>
      <c r="C16" s="690" t="s">
        <v>543</v>
      </c>
      <c r="D16" s="569"/>
      <c r="E16" s="569"/>
      <c r="F16" s="569"/>
      <c r="G16" s="569"/>
      <c r="H16" s="569"/>
      <c r="I16" s="570"/>
      <c r="J16" s="78" t="s">
        <v>845</v>
      </c>
      <c r="K16" s="690" t="s">
        <v>851</v>
      </c>
      <c r="L16" s="570"/>
      <c r="M16" s="690" t="s">
        <v>1061</v>
      </c>
      <c r="N16" s="570"/>
      <c r="O16" s="78" t="s">
        <v>852</v>
      </c>
      <c r="P16" s="78" t="s">
        <v>125</v>
      </c>
      <c r="Q16" s="79">
        <v>1.5</v>
      </c>
      <c r="R16" s="79">
        <v>2</v>
      </c>
      <c r="S16" s="88"/>
      <c r="T16" s="79">
        <v>1.5</v>
      </c>
      <c r="U16" s="79">
        <v>2</v>
      </c>
      <c r="V16" s="88"/>
      <c r="W16" s="18" t="s">
        <v>118</v>
      </c>
      <c r="X16" s="379">
        <v>1.5</v>
      </c>
      <c r="Y16" s="388">
        <v>2</v>
      </c>
    </row>
    <row r="17" spans="1:25" ht="15.95" customHeight="1" x14ac:dyDescent="0.2">
      <c r="A17" s="713"/>
      <c r="B17" s="714"/>
      <c r="C17" s="515" t="s">
        <v>415</v>
      </c>
      <c r="D17" s="481"/>
      <c r="E17" s="481"/>
      <c r="F17" s="481"/>
      <c r="G17" s="481"/>
      <c r="H17" s="481"/>
      <c r="I17" s="490"/>
      <c r="J17" s="19" t="s">
        <v>8</v>
      </c>
      <c r="K17" s="515" t="s">
        <v>10</v>
      </c>
      <c r="L17" s="490"/>
      <c r="M17" s="294" t="s">
        <v>1063</v>
      </c>
      <c r="N17" s="294" t="s">
        <v>1058</v>
      </c>
      <c r="O17" s="19" t="s">
        <v>15</v>
      </c>
      <c r="P17" s="19" t="s">
        <v>116</v>
      </c>
      <c r="Q17" s="665" t="s">
        <v>1076</v>
      </c>
      <c r="R17" s="666"/>
      <c r="S17" s="88"/>
      <c r="T17" s="665" t="s">
        <v>1074</v>
      </c>
      <c r="U17" s="490"/>
      <c r="V17" s="88"/>
      <c r="W17" s="19" t="s">
        <v>8</v>
      </c>
      <c r="X17" s="665" t="s">
        <v>1076</v>
      </c>
      <c r="Y17" s="667"/>
    </row>
    <row r="18" spans="1:25" ht="15.95" customHeight="1" x14ac:dyDescent="0.2">
      <c r="A18" s="684"/>
      <c r="B18" s="685"/>
      <c r="C18" s="686"/>
      <c r="D18" s="687"/>
      <c r="E18" s="687"/>
      <c r="F18" s="687"/>
      <c r="G18" s="687"/>
      <c r="H18" s="687"/>
      <c r="I18" s="93"/>
      <c r="J18" s="51"/>
      <c r="K18" s="688" t="str">
        <f>IF($C18="","",VLOOKUP($C18,'Tabla 1.2 Fab&amp;Venta'!$A$6:$D$496,2,FALSE))</f>
        <v/>
      </c>
      <c r="L18" s="689"/>
      <c r="M18" s="296" t="str">
        <f>IF($C18="","",VLOOKUP($C18,'Tabla 1.2 Fab&amp;Venta'!$A$6:$D$496,3,FALSE))</f>
        <v/>
      </c>
      <c r="N18" s="92"/>
      <c r="O18" s="81" t="str">
        <f>IF(OR($C18="",$J18=""),"",IF($N18="",$J18*$K18*$M18, $J18*$K18*$N18))</f>
        <v/>
      </c>
      <c r="P18" s="76" t="str">
        <f>IF($C18="","",VLOOKUP($C18,'Tabla 1.2 Fab&amp;Venta'!$A$6:$D$496,4,FALSE))</f>
        <v/>
      </c>
      <c r="Q18" s="423" t="str">
        <f>IF(OR($P18="",$J18=""),"",IF($P18=1.5,INT($J18*100/$J$24),""))</f>
        <v/>
      </c>
      <c r="R18" s="423" t="str">
        <f>IF(OR($P18="",$J18=""),"",IF($P18=2,INT($J18*100/$J$24),""))</f>
        <v/>
      </c>
      <c r="S18" s="88"/>
      <c r="T18" s="423" t="str">
        <f>IF(OR($P18="",$J18="",$O$38="",$O$38="NO en tabla"),"",IF($P18=1.5,INT($O18*100/$O$38),""))</f>
        <v/>
      </c>
      <c r="U18" s="423" t="str">
        <f>IF(OR($P18="",$J18="",$O$38="",$O$38="NO en tabla"),"",IF($P18=2,INT($O18*100/$O$38),""))</f>
        <v/>
      </c>
      <c r="V18" s="88"/>
      <c r="W18" s="381" t="str">
        <f>IF(OR($J18="",$O18=""),"",$J18)</f>
        <v/>
      </c>
      <c r="X18" s="423" t="str">
        <f>IF(OR($P18="",$J18="",$W$38="",$W$38="NO en tabla"),"",IF($P18=1.5,INT($W18*100/$W$38),""))</f>
        <v/>
      </c>
      <c r="Y18" s="427" t="str">
        <f>IF(OR($P18="",$J18="",$W$38="",$W$38="NO en tabla"),"",IF($P18=2,INT($W18*100/$W$38),""))</f>
        <v/>
      </c>
    </row>
    <row r="19" spans="1:25" ht="15.95" customHeight="1" x14ac:dyDescent="0.2">
      <c r="A19" s="684"/>
      <c r="B19" s="685"/>
      <c r="C19" s="686"/>
      <c r="D19" s="687"/>
      <c r="E19" s="687"/>
      <c r="F19" s="687"/>
      <c r="G19" s="687"/>
      <c r="H19" s="687"/>
      <c r="I19" s="93"/>
      <c r="J19" s="51"/>
      <c r="K19" s="688" t="str">
        <f>IF($C19="","",VLOOKUP($C19,'Tabla 1.2 Fab&amp;Venta'!$A$6:$D$496,2,FALSE))</f>
        <v/>
      </c>
      <c r="L19" s="689"/>
      <c r="M19" s="296" t="str">
        <f>IF($C19="","",VLOOKUP($C19,'Tabla 1.2 Fab&amp;Venta'!$A$6:$D$496,3,FALSE))</f>
        <v/>
      </c>
      <c r="N19" s="92"/>
      <c r="O19" s="81" t="str">
        <f>IF(OR($C19="",$J19=""),"",IF($N19="",$J19*$K19*$M19, $J19*$K19*$N19))</f>
        <v/>
      </c>
      <c r="P19" s="76" t="str">
        <f>IF($C19="","",VLOOKUP($C19,'Tabla 1.2 Fab&amp;Venta'!$A$6:$D$496,4,FALSE))</f>
        <v/>
      </c>
      <c r="Q19" s="423" t="str">
        <f t="shared" ref="Q19:Q22" si="6">IF(OR($P19="",$J19=""),"",IF($P19=1.5,INT($J19*100/$J$24),""))</f>
        <v/>
      </c>
      <c r="R19" s="423" t="str">
        <f t="shared" ref="R19:R22" si="7">IF(OR($P19="",$J19=""),"",IF($P19=2,INT($J19*100/$J$24),""))</f>
        <v/>
      </c>
      <c r="S19" s="88"/>
      <c r="T19" s="423" t="str">
        <f t="shared" ref="T19:T22" si="8">IF(OR($P19="",$J19="",$O$38="",$O$38="NO en tabla"),"",IF($P19=1.5,INT($O19*100/$O$38),""))</f>
        <v/>
      </c>
      <c r="U19" s="423" t="str">
        <f t="shared" ref="U19:U22" si="9">IF(OR($P19="",$J19="",$O$38="",$O$38="NO en tabla"),"",IF($P19=2,INT($O19*100/$O$38),""))</f>
        <v/>
      </c>
      <c r="V19" s="88"/>
      <c r="W19" s="381" t="str">
        <f t="shared" ref="W19:W22" si="10">IF(OR($J19="",$O19=""),"",$J19)</f>
        <v/>
      </c>
      <c r="X19" s="423" t="str">
        <f t="shared" ref="X19:X22" si="11">IF(OR($P19="",$J19="",$W$38="",$W$38="NO en tabla"),"",IF($P19=1.5,INT($W19*100/$W$38),""))</f>
        <v/>
      </c>
      <c r="Y19" s="427" t="str">
        <f t="shared" ref="Y19:Y22" si="12">IF(OR($P19="",$J19="",$W$38="",$W$38="NO en tabla"),"",IF($P19=2,INT($W19*100/$W$38),""))</f>
        <v/>
      </c>
    </row>
    <row r="20" spans="1:25" ht="15.95" customHeight="1" x14ac:dyDescent="0.2">
      <c r="A20" s="684"/>
      <c r="B20" s="685"/>
      <c r="C20" s="686"/>
      <c r="D20" s="687"/>
      <c r="E20" s="687"/>
      <c r="F20" s="687"/>
      <c r="G20" s="687"/>
      <c r="H20" s="687"/>
      <c r="I20" s="93"/>
      <c r="J20" s="51"/>
      <c r="K20" s="688" t="str">
        <f>IF($C20="","",VLOOKUP($C20,'Tabla 1.2 Fab&amp;Venta'!$A$6:$D$496,2,FALSE))</f>
        <v/>
      </c>
      <c r="L20" s="689"/>
      <c r="M20" s="296" t="str">
        <f>IF($C20="","",VLOOKUP($C20,'Tabla 1.2 Fab&amp;Venta'!$A$6:$D$496,3,FALSE))</f>
        <v/>
      </c>
      <c r="N20" s="92"/>
      <c r="O20" s="81" t="str">
        <f>IF(OR($C20="",$J20=""),"",IF($N20="",$J20*$K20*$M20, $J20*$K20*$N20))</f>
        <v/>
      </c>
      <c r="P20" s="76" t="str">
        <f>IF($C20="","",VLOOKUP($C20,'Tabla 1.2 Fab&amp;Venta'!$A$6:$D$496,4,FALSE))</f>
        <v/>
      </c>
      <c r="Q20" s="423" t="str">
        <f t="shared" si="6"/>
        <v/>
      </c>
      <c r="R20" s="423" t="str">
        <f t="shared" si="7"/>
        <v/>
      </c>
      <c r="S20" s="88"/>
      <c r="T20" s="423" t="str">
        <f t="shared" si="8"/>
        <v/>
      </c>
      <c r="U20" s="423" t="str">
        <f t="shared" si="9"/>
        <v/>
      </c>
      <c r="V20" s="88"/>
      <c r="W20" s="381" t="str">
        <f t="shared" si="10"/>
        <v/>
      </c>
      <c r="X20" s="423" t="str">
        <f t="shared" si="11"/>
        <v/>
      </c>
      <c r="Y20" s="427" t="str">
        <f t="shared" si="12"/>
        <v/>
      </c>
    </row>
    <row r="21" spans="1:25" ht="15.95" customHeight="1" x14ac:dyDescent="0.2">
      <c r="A21" s="684"/>
      <c r="B21" s="685"/>
      <c r="C21" s="686"/>
      <c r="D21" s="687"/>
      <c r="E21" s="687"/>
      <c r="F21" s="687"/>
      <c r="G21" s="687"/>
      <c r="H21" s="687"/>
      <c r="I21" s="93"/>
      <c r="J21" s="51"/>
      <c r="K21" s="688" t="str">
        <f>IF($C21="","",VLOOKUP($C21,'Tabla 1.2 Fab&amp;Venta'!$A$6:$D$496,2,FALSE))</f>
        <v/>
      </c>
      <c r="L21" s="689"/>
      <c r="M21" s="296" t="str">
        <f>IF($C21="","",VLOOKUP($C21,'Tabla 1.2 Fab&amp;Venta'!$A$6:$D$496,3,FALSE))</f>
        <v/>
      </c>
      <c r="N21" s="92"/>
      <c r="O21" s="81" t="str">
        <f>IF(OR($C21="",$J21=""),"",IF($N21="",$J21*$K21*$M21, $J21*$K21*$N21))</f>
        <v/>
      </c>
      <c r="P21" s="76" t="str">
        <f>IF($C21="","",VLOOKUP($C21,'Tabla 1.2 Fab&amp;Venta'!$A$6:$D$496,4,FALSE))</f>
        <v/>
      </c>
      <c r="Q21" s="423" t="str">
        <f t="shared" si="6"/>
        <v/>
      </c>
      <c r="R21" s="423" t="str">
        <f t="shared" si="7"/>
        <v/>
      </c>
      <c r="S21" s="88"/>
      <c r="T21" s="423" t="str">
        <f t="shared" si="8"/>
        <v/>
      </c>
      <c r="U21" s="423" t="str">
        <f t="shared" si="9"/>
        <v/>
      </c>
      <c r="V21" s="88"/>
      <c r="W21" s="381" t="str">
        <f t="shared" si="10"/>
        <v/>
      </c>
      <c r="X21" s="423" t="str">
        <f t="shared" si="11"/>
        <v/>
      </c>
      <c r="Y21" s="427" t="str">
        <f t="shared" si="12"/>
        <v/>
      </c>
    </row>
    <row r="22" spans="1:25" ht="15.95" customHeight="1" x14ac:dyDescent="0.2">
      <c r="A22" s="684"/>
      <c r="B22" s="685"/>
      <c r="C22" s="686"/>
      <c r="D22" s="687"/>
      <c r="E22" s="687"/>
      <c r="F22" s="687"/>
      <c r="G22" s="687"/>
      <c r="H22" s="687"/>
      <c r="I22" s="93"/>
      <c r="J22" s="51"/>
      <c r="K22" s="688" t="str">
        <f>IF($C22="","",VLOOKUP($C22,'Tabla 1.2 Fab&amp;Venta'!$A$6:$D$496,2,FALSE))</f>
        <v/>
      </c>
      <c r="L22" s="689"/>
      <c r="M22" s="296" t="str">
        <f>IF($C22="","",VLOOKUP($C22,'Tabla 1.2 Fab&amp;Venta'!$A$6:$D$496,3,FALSE))</f>
        <v/>
      </c>
      <c r="N22" s="92"/>
      <c r="O22" s="81" t="str">
        <f>IF(OR($C22="",$J22=""),"",IF($N22="",$J22*$K22*$M22, $J22*$K22*$N22))</f>
        <v/>
      </c>
      <c r="P22" s="76" t="str">
        <f>IF($C22="","",VLOOKUP($C22,'Tabla 1.2 Fab&amp;Venta'!$A$6:$D$496,4,FALSE))</f>
        <v/>
      </c>
      <c r="Q22" s="423" t="str">
        <f t="shared" si="6"/>
        <v/>
      </c>
      <c r="R22" s="423" t="str">
        <f t="shared" si="7"/>
        <v/>
      </c>
      <c r="S22" s="88"/>
      <c r="T22" s="423" t="str">
        <f t="shared" si="8"/>
        <v/>
      </c>
      <c r="U22" s="423" t="str">
        <f t="shared" si="9"/>
        <v/>
      </c>
      <c r="V22" s="88"/>
      <c r="W22" s="381" t="str">
        <f t="shared" si="10"/>
        <v/>
      </c>
      <c r="X22" s="423" t="str">
        <f t="shared" si="11"/>
        <v/>
      </c>
      <c r="Y22" s="427" t="str">
        <f t="shared" si="12"/>
        <v/>
      </c>
    </row>
    <row r="23" spans="1:25" ht="9.9499999999999993" customHeight="1" x14ac:dyDescent="0.2">
      <c r="A23" s="162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389"/>
    </row>
    <row r="24" spans="1:25" ht="15.95" customHeight="1" thickBot="1" x14ac:dyDescent="0.25">
      <c r="A24" s="163"/>
      <c r="B24" s="89"/>
      <c r="C24" s="89"/>
      <c r="D24" s="89"/>
      <c r="E24" s="89"/>
      <c r="F24" s="89"/>
      <c r="G24" s="89"/>
      <c r="H24" s="89"/>
      <c r="I24" s="89"/>
      <c r="J24" s="87" t="str">
        <f>IF(OR(SUM($K18:$K22)=0,SUM($J18:$J22)=0),"",SUMIF($K18:$K22,"&gt;0",$J18:$J22))</f>
        <v/>
      </c>
      <c r="K24" s="89"/>
      <c r="L24" s="89"/>
      <c r="M24" s="89"/>
      <c r="N24" s="89"/>
      <c r="O24" s="86" t="str">
        <f>IF(SUM($O18:$O22)=0,"",SUM($O18:$O22))</f>
        <v/>
      </c>
      <c r="P24" s="89"/>
      <c r="Q24" s="424" t="str">
        <f>IF(OR($J$24="",$J$24=0),"",INT((SUMIF($P18:$P22,"&gt;1",$J18:$J22))*100/$J$24))</f>
        <v/>
      </c>
      <c r="R24" s="425" t="str">
        <f>IF(OR($J$24="",$J$24=0),"",INT((SUMIF($P18:$P22,"&gt;1,5",$J18:$J22))*100/$J$24))</f>
        <v/>
      </c>
      <c r="S24" s="89"/>
      <c r="T24" s="89"/>
      <c r="U24" s="89"/>
      <c r="V24" s="89"/>
      <c r="W24" s="408" t="str">
        <f>IF(SUM($W18:$W22)=0,"",SUM($W18:$W22))</f>
        <v/>
      </c>
      <c r="X24" s="424" t="str">
        <f>IF(OR($J$24="",$J$24=0,$W$38="",$W$38=0,$W$38="NO en tabla"),"",INT((SUMIF($P18:$P22,"&gt;1",$W18:$W22))*100/$W$38))</f>
        <v/>
      </c>
      <c r="Y24" s="428" t="str">
        <f>IF(OR($J$24="",$J$24=0,$W$38="",$W$38=0,$W$38="NO en tabla"),"",INT((SUMIF($P18:$P22,"&gt;1,5",$W18:$W22))*100/$W$38))</f>
        <v/>
      </c>
    </row>
    <row r="25" spans="1:25" ht="9.9499999999999993" customHeight="1" thickBot="1" x14ac:dyDescent="0.25">
      <c r="A25" s="691"/>
      <c r="B25" s="692"/>
      <c r="C25" s="692"/>
      <c r="D25" s="692"/>
      <c r="E25" s="692"/>
      <c r="F25" s="692"/>
      <c r="G25" s="692"/>
      <c r="H25" s="692"/>
      <c r="I25" s="692"/>
      <c r="J25" s="692"/>
      <c r="K25" s="692"/>
      <c r="L25" s="692"/>
      <c r="M25" s="692"/>
      <c r="N25" s="692"/>
      <c r="O25" s="692"/>
      <c r="P25" s="692"/>
      <c r="Q25" s="692"/>
      <c r="R25" s="692"/>
      <c r="S25" s="692"/>
      <c r="T25" s="692"/>
      <c r="U25" s="692"/>
      <c r="V25" s="692"/>
      <c r="W25" s="692"/>
      <c r="X25" s="692"/>
      <c r="Y25" s="693"/>
    </row>
    <row r="26" spans="1:25" ht="21" customHeight="1" x14ac:dyDescent="0.2">
      <c r="A26" s="709" t="s">
        <v>407</v>
      </c>
      <c r="B26" s="710"/>
      <c r="C26" s="674" t="s">
        <v>413</v>
      </c>
      <c r="D26" s="675"/>
      <c r="E26" s="675"/>
      <c r="F26" s="675"/>
      <c r="G26" s="675"/>
      <c r="H26" s="675"/>
      <c r="I26" s="675"/>
      <c r="J26" s="675"/>
      <c r="K26" s="675"/>
      <c r="L26" s="675"/>
      <c r="M26" s="675"/>
      <c r="N26" s="675"/>
      <c r="O26" s="675"/>
      <c r="P26" s="675"/>
      <c r="Q26" s="675"/>
      <c r="R26" s="675"/>
      <c r="S26" s="675"/>
      <c r="T26" s="675"/>
      <c r="U26" s="675"/>
      <c r="V26" s="675"/>
      <c r="W26" s="675"/>
      <c r="X26" s="675"/>
      <c r="Y26" s="676"/>
    </row>
    <row r="27" spans="1:25" ht="15.95" customHeight="1" x14ac:dyDescent="0.2">
      <c r="A27" s="711"/>
      <c r="B27" s="712"/>
      <c r="C27" s="715" t="s">
        <v>420</v>
      </c>
      <c r="D27" s="716"/>
      <c r="E27" s="716"/>
      <c r="F27" s="716"/>
      <c r="G27" s="716"/>
      <c r="H27" s="716"/>
      <c r="I27" s="717"/>
      <c r="J27" s="78" t="s">
        <v>155</v>
      </c>
      <c r="K27" s="690" t="s">
        <v>418</v>
      </c>
      <c r="L27" s="570"/>
      <c r="M27" s="690" t="s">
        <v>853</v>
      </c>
      <c r="N27" s="570"/>
      <c r="O27" s="78" t="s">
        <v>843</v>
      </c>
      <c r="P27" s="78" t="s">
        <v>823</v>
      </c>
      <c r="Q27" s="668" t="s">
        <v>1077</v>
      </c>
      <c r="R27" s="442"/>
      <c r="S27" s="442"/>
      <c r="T27" s="442"/>
      <c r="U27" s="669"/>
      <c r="V27" s="88"/>
      <c r="W27" s="668" t="s">
        <v>1078</v>
      </c>
      <c r="X27" s="442"/>
      <c r="Y27" s="670"/>
    </row>
    <row r="28" spans="1:25" ht="15.95" customHeight="1" x14ac:dyDescent="0.2">
      <c r="A28" s="711"/>
      <c r="B28" s="712"/>
      <c r="C28" s="690" t="s">
        <v>421</v>
      </c>
      <c r="D28" s="569"/>
      <c r="E28" s="569"/>
      <c r="F28" s="569"/>
      <c r="G28" s="569"/>
      <c r="H28" s="569"/>
      <c r="I28" s="570"/>
      <c r="J28" s="78" t="s">
        <v>847</v>
      </c>
      <c r="K28" s="690" t="s">
        <v>850</v>
      </c>
      <c r="L28" s="570"/>
      <c r="M28" s="690" t="s">
        <v>1062</v>
      </c>
      <c r="N28" s="570"/>
      <c r="O28" s="78" t="s">
        <v>849</v>
      </c>
      <c r="P28" s="78" t="s">
        <v>125</v>
      </c>
      <c r="Q28" s="379">
        <v>1.5</v>
      </c>
      <c r="R28" s="379">
        <v>2</v>
      </c>
      <c r="S28" s="88"/>
      <c r="T28" s="379">
        <v>1.5</v>
      </c>
      <c r="U28" s="379">
        <v>2</v>
      </c>
      <c r="V28" s="88"/>
      <c r="W28" s="18" t="s">
        <v>118</v>
      </c>
      <c r="X28" s="379">
        <v>1.5</v>
      </c>
      <c r="Y28" s="388">
        <v>2</v>
      </c>
    </row>
    <row r="29" spans="1:25" ht="15.95" customHeight="1" x14ac:dyDescent="0.2">
      <c r="A29" s="713"/>
      <c r="B29" s="714"/>
      <c r="C29" s="515" t="s">
        <v>415</v>
      </c>
      <c r="D29" s="481"/>
      <c r="E29" s="481"/>
      <c r="F29" s="481"/>
      <c r="G29" s="481"/>
      <c r="H29" s="481"/>
      <c r="I29" s="490"/>
      <c r="J29" s="19" t="s">
        <v>6</v>
      </c>
      <c r="K29" s="515" t="s">
        <v>419</v>
      </c>
      <c r="L29" s="490"/>
      <c r="M29" s="294" t="s">
        <v>1063</v>
      </c>
      <c r="N29" s="294" t="s">
        <v>1058</v>
      </c>
      <c r="O29" s="19" t="s">
        <v>15</v>
      </c>
      <c r="P29" s="19" t="s">
        <v>116</v>
      </c>
      <c r="Q29" s="665" t="s">
        <v>1075</v>
      </c>
      <c r="R29" s="490"/>
      <c r="S29" s="88"/>
      <c r="T29" s="665" t="s">
        <v>1074</v>
      </c>
      <c r="U29" s="490"/>
      <c r="V29" s="88"/>
      <c r="W29" s="19" t="s">
        <v>8</v>
      </c>
      <c r="X29" s="665" t="s">
        <v>1076</v>
      </c>
      <c r="Y29" s="667"/>
    </row>
    <row r="30" spans="1:25" ht="15.95" customHeight="1" x14ac:dyDescent="0.2">
      <c r="A30" s="684"/>
      <c r="B30" s="685"/>
      <c r="C30" s="686"/>
      <c r="D30" s="687"/>
      <c r="E30" s="687"/>
      <c r="F30" s="687"/>
      <c r="G30" s="687"/>
      <c r="H30" s="687"/>
      <c r="I30" s="93"/>
      <c r="J30" s="51"/>
      <c r="K30" s="688" t="str">
        <f>IF($C30="","",VLOOKUP($C30,'Tabla 1.2 Almcto'!$A$6:$D$224,2,FALSE))</f>
        <v/>
      </c>
      <c r="L30" s="689"/>
      <c r="M30" s="296" t="str">
        <f>IF($C30="","",VLOOKUP($C30,'Tabla 1.2 Almcto'!$A$6:$D$224,3,FALSE))</f>
        <v/>
      </c>
      <c r="N30" s="92"/>
      <c r="O30" s="81" t="str">
        <f>IF(OR($C30="",$J30=""),"",IF($N30="",$J30*$K30*$M30, $J30*$K30*$N30))</f>
        <v/>
      </c>
      <c r="P30" s="76" t="str">
        <f>IF($C30="","",VLOOKUP($C30,'Tabla 1.2 Almcto'!$A$6:$D$224,4,FALSE))</f>
        <v/>
      </c>
      <c r="Q30" s="423" t="str">
        <f>IF(OR($P30="",$J30=""),"",IF($P30=1.5,INT($J30*100/$J$36),""))</f>
        <v/>
      </c>
      <c r="R30" s="423" t="str">
        <f>IF(OR($P30="",$J30=""),"",IF($P30=2,INT($J30*100/$J$36),""))</f>
        <v/>
      </c>
      <c r="S30" s="88"/>
      <c r="T30" s="423" t="str">
        <f>IF(OR($P30="",$J30="",$O$38="",$O$38="NO en tabla"),"",IF($P30=1.5,INT($O30*100/$O$38),""))</f>
        <v/>
      </c>
      <c r="U30" s="423" t="str">
        <f>IF(OR($P30="",$J30="",$O$38="",$O$38="NO en tabla"),"",IF($P30=2,INT($O30*100/$O$38),""))</f>
        <v/>
      </c>
      <c r="V30" s="88"/>
      <c r="W30" s="382"/>
      <c r="X30" s="423" t="str">
        <f>IF(OR($P30="",$W30="",$J30="",$W$38="",$W$38="NO en tabla"),"",IF($P30=1.5,INT($W30*100/$W$38),""))</f>
        <v/>
      </c>
      <c r="Y30" s="427" t="str">
        <f>IF(OR($P30="",$W30="",$J30="",$W$38="",$W$38="NO en tabla"),"",IF($P30=2,INT($W30*100/$W$38),""))</f>
        <v/>
      </c>
    </row>
    <row r="31" spans="1:25" ht="15.95" customHeight="1" x14ac:dyDescent="0.2">
      <c r="A31" s="684"/>
      <c r="B31" s="685"/>
      <c r="C31" s="686"/>
      <c r="D31" s="687"/>
      <c r="E31" s="687"/>
      <c r="F31" s="687"/>
      <c r="G31" s="687"/>
      <c r="H31" s="687"/>
      <c r="I31" s="93"/>
      <c r="J31" s="51"/>
      <c r="K31" s="688" t="str">
        <f>IF($C31="","",VLOOKUP($C31,'Tabla 1.2 Almcto'!$A$6:$D$224,2,FALSE))</f>
        <v/>
      </c>
      <c r="L31" s="689"/>
      <c r="M31" s="296" t="str">
        <f>IF($C31="","",VLOOKUP($C31,'Tabla 1.2 Almcto'!$A$6:$D$224,3,FALSE))</f>
        <v/>
      </c>
      <c r="N31" s="92"/>
      <c r="O31" s="81" t="str">
        <f>IF(OR($C31="",$J31=""),"",IF($N31="",$J31*$K31*$M31, $J31*$K31*$N31))</f>
        <v/>
      </c>
      <c r="P31" s="76" t="str">
        <f>IF($C31="","",VLOOKUP($C31,'Tabla 1.2 Almcto'!$A$6:$D$224,4,FALSE))</f>
        <v/>
      </c>
      <c r="Q31" s="423" t="str">
        <f t="shared" ref="Q31:Q34" si="13">IF(OR($P31="",$J31=""),"",IF($P31=1.5,INT($J31*100/$J$36),""))</f>
        <v/>
      </c>
      <c r="R31" s="423" t="str">
        <f t="shared" ref="R31:R34" si="14">IF(OR($P31="",$J31=""),"",IF($P31=2,INT($J31*100/$J$36),""))</f>
        <v/>
      </c>
      <c r="S31" s="88"/>
      <c r="T31" s="423" t="str">
        <f t="shared" ref="T31:T34" si="15">IF(OR($P31="",$J31="",$O$38="",$O$38="NO en tabla"),"",IF($P31=1.5,INT($O31*100/$O$38),""))</f>
        <v/>
      </c>
      <c r="U31" s="423" t="str">
        <f t="shared" ref="U31:U34" si="16">IF(OR($P31="",$J31="",$O$38="",$O$38="NO en tabla"),"",IF($P31=2,INT($O31*100/$O$38),""))</f>
        <v/>
      </c>
      <c r="V31" s="88"/>
      <c r="W31" s="382"/>
      <c r="X31" s="423" t="str">
        <f t="shared" ref="X31:X34" si="17">IF(OR($P31="",$W31="",$J31="",$W$38="",$W$38="NO en tabla"),"",IF($P31=1.5,INT($W31*100/$W$38),""))</f>
        <v/>
      </c>
      <c r="Y31" s="427" t="str">
        <f t="shared" ref="Y31:Y34" si="18">IF(OR($P31="",$W31="",$J31="",$W$38="",$W$38="NO en tabla"),"",IF($P31=2,INT($W31*100/$W$38),""))</f>
        <v/>
      </c>
    </row>
    <row r="32" spans="1:25" ht="15.95" customHeight="1" x14ac:dyDescent="0.2">
      <c r="A32" s="684"/>
      <c r="B32" s="685"/>
      <c r="C32" s="686"/>
      <c r="D32" s="687"/>
      <c r="E32" s="687"/>
      <c r="F32" s="687"/>
      <c r="G32" s="687"/>
      <c r="H32" s="687"/>
      <c r="I32" s="93"/>
      <c r="J32" s="51"/>
      <c r="K32" s="688" t="str">
        <f>IF($C32="","",VLOOKUP($C32,'Tabla 1.2 Almcto'!$A$6:$D$224,2,FALSE))</f>
        <v/>
      </c>
      <c r="L32" s="689"/>
      <c r="M32" s="296" t="str">
        <f>IF($C32="","",VLOOKUP($C32,'Tabla 1.2 Almcto'!$A$6:$D$224,3,FALSE))</f>
        <v/>
      </c>
      <c r="N32" s="92"/>
      <c r="O32" s="81" t="str">
        <f>IF(OR($C32="",$J32=""),"",IF($N32="",$J32*$K32*$M32, $J32*$K32*$N32))</f>
        <v/>
      </c>
      <c r="P32" s="76" t="str">
        <f>IF($C32="","",VLOOKUP($C32,'Tabla 1.2 Almcto'!$A$6:$D$224,4,FALSE))</f>
        <v/>
      </c>
      <c r="Q32" s="423" t="str">
        <f t="shared" si="13"/>
        <v/>
      </c>
      <c r="R32" s="423" t="str">
        <f t="shared" si="14"/>
        <v/>
      </c>
      <c r="S32" s="88"/>
      <c r="T32" s="423" t="str">
        <f t="shared" si="15"/>
        <v/>
      </c>
      <c r="U32" s="423" t="str">
        <f t="shared" si="16"/>
        <v/>
      </c>
      <c r="V32" s="88"/>
      <c r="W32" s="382"/>
      <c r="X32" s="423" t="str">
        <f t="shared" si="17"/>
        <v/>
      </c>
      <c r="Y32" s="427" t="str">
        <f t="shared" si="18"/>
        <v/>
      </c>
    </row>
    <row r="33" spans="1:25" ht="15.95" customHeight="1" x14ac:dyDescent="0.2">
      <c r="A33" s="684"/>
      <c r="B33" s="685"/>
      <c r="C33" s="686"/>
      <c r="D33" s="687"/>
      <c r="E33" s="687"/>
      <c r="F33" s="687"/>
      <c r="G33" s="687"/>
      <c r="H33" s="687"/>
      <c r="I33" s="93"/>
      <c r="J33" s="51"/>
      <c r="K33" s="688" t="str">
        <f>IF($C33="","",VLOOKUP($C33,'Tabla 1.2 Almcto'!$A$6:$D$224,2,FALSE))</f>
        <v/>
      </c>
      <c r="L33" s="689"/>
      <c r="M33" s="296" t="str">
        <f>IF($C33="","",VLOOKUP($C33,'Tabla 1.2 Almcto'!$A$6:$D$224,3,FALSE))</f>
        <v/>
      </c>
      <c r="N33" s="92"/>
      <c r="O33" s="81" t="str">
        <f>IF(OR($C33="",$J33=""),"",IF($N33="",$J33*$K33*$M33, $J33*$K33*$N33))</f>
        <v/>
      </c>
      <c r="P33" s="76" t="str">
        <f>IF($C33="","",VLOOKUP($C33,'Tabla 1.2 Almcto'!$A$6:$D$224,4,FALSE))</f>
        <v/>
      </c>
      <c r="Q33" s="423" t="str">
        <f t="shared" si="13"/>
        <v/>
      </c>
      <c r="R33" s="423" t="str">
        <f t="shared" si="14"/>
        <v/>
      </c>
      <c r="S33" s="88"/>
      <c r="T33" s="423" t="str">
        <f t="shared" si="15"/>
        <v/>
      </c>
      <c r="U33" s="423" t="str">
        <f t="shared" si="16"/>
        <v/>
      </c>
      <c r="V33" s="88"/>
      <c r="W33" s="382"/>
      <c r="X33" s="423" t="str">
        <f t="shared" si="17"/>
        <v/>
      </c>
      <c r="Y33" s="427" t="str">
        <f t="shared" si="18"/>
        <v/>
      </c>
    </row>
    <row r="34" spans="1:25" ht="15.95" customHeight="1" x14ac:dyDescent="0.2">
      <c r="A34" s="684"/>
      <c r="B34" s="685"/>
      <c r="C34" s="686"/>
      <c r="D34" s="687"/>
      <c r="E34" s="687"/>
      <c r="F34" s="687"/>
      <c r="G34" s="687"/>
      <c r="H34" s="687"/>
      <c r="I34" s="93"/>
      <c r="J34" s="51"/>
      <c r="K34" s="688" t="str">
        <f>IF($C34="","",VLOOKUP($C34,'Tabla 1.2 Almcto'!$A$6:$D$224,2,FALSE))</f>
        <v/>
      </c>
      <c r="L34" s="689"/>
      <c r="M34" s="296" t="str">
        <f>IF($C34="","",VLOOKUP($C34,'Tabla 1.2 Almcto'!$A$6:$D$224,3,FALSE))</f>
        <v/>
      </c>
      <c r="N34" s="92"/>
      <c r="O34" s="81" t="str">
        <f>IF(OR($C34="",$J34=""),"",IF($N34="",$J34*$K34*$M34, $J34*$K34*$N34))</f>
        <v/>
      </c>
      <c r="P34" s="76" t="str">
        <f>IF($C34="","",VLOOKUP($C34,'Tabla 1.2 Almcto'!$A$6:$D$224,4,FALSE))</f>
        <v/>
      </c>
      <c r="Q34" s="423" t="str">
        <f t="shared" si="13"/>
        <v/>
      </c>
      <c r="R34" s="423" t="str">
        <f t="shared" si="14"/>
        <v/>
      </c>
      <c r="S34" s="88"/>
      <c r="T34" s="423" t="str">
        <f t="shared" si="15"/>
        <v/>
      </c>
      <c r="U34" s="423" t="str">
        <f t="shared" si="16"/>
        <v/>
      </c>
      <c r="V34" s="88"/>
      <c r="W34" s="382"/>
      <c r="X34" s="423" t="str">
        <f t="shared" si="17"/>
        <v/>
      </c>
      <c r="Y34" s="427" t="str">
        <f t="shared" si="18"/>
        <v/>
      </c>
    </row>
    <row r="35" spans="1:25" ht="9.9499999999999993" customHeight="1" x14ac:dyDescent="0.2">
      <c r="A35" s="162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389"/>
    </row>
    <row r="36" spans="1:25" ht="15.95" customHeight="1" thickBot="1" x14ac:dyDescent="0.25">
      <c r="A36" s="163"/>
      <c r="B36" s="89"/>
      <c r="C36" s="89"/>
      <c r="D36" s="89"/>
      <c r="E36" s="89"/>
      <c r="F36" s="89"/>
      <c r="G36" s="89"/>
      <c r="H36" s="89"/>
      <c r="I36" s="89"/>
      <c r="J36" s="87" t="str">
        <f>IF(OR(SUM($K30:$K34)=0,SUM($J30:$J34)=0),"",SUMIF($K30:$K34,"&gt;0",$J30:$J34))</f>
        <v/>
      </c>
      <c r="K36" s="89"/>
      <c r="L36" s="89"/>
      <c r="M36" s="89"/>
      <c r="N36" s="89"/>
      <c r="O36" s="86" t="str">
        <f>IF(SUM($O30:$O34)=0,"",SUM($O30:$O34))</f>
        <v/>
      </c>
      <c r="P36" s="89"/>
      <c r="Q36" s="424" t="str">
        <f>IF(OR($J$36="",$J$36=0),"",INT((SUMIF($P30:$P34,"&gt;1",$J30:$J34))*100/$J$36))</f>
        <v/>
      </c>
      <c r="R36" s="425" t="str">
        <f>IF(OR($J$36="",$J$36=0),"",INT((SUMIF($P30:$P34,"&gt;1,5",$J30:$J34))*100/$J$36))</f>
        <v/>
      </c>
      <c r="S36" s="89"/>
      <c r="T36" s="89"/>
      <c r="U36" s="89"/>
      <c r="V36" s="89"/>
      <c r="W36" s="408" t="str">
        <f>IF(SUM($W30:$W34)=0,"",SUMIF($O30:$O34,"&gt;0",$W30:$W34))</f>
        <v/>
      </c>
      <c r="X36" s="424" t="str">
        <f>IF(OR($J$36="",$J$36=0,$W$38="",$W$38=0,$W$38="NO en tabla"),"",INT((SUMIFS($W30:$W34,$P30:$P34,"&gt;1",$O30:$O34,"&gt;0"))*100/$W$38))</f>
        <v/>
      </c>
      <c r="Y36" s="428" t="str">
        <f>IF(OR($J$36="",$J$36=0,$W$38="",$W$38=0,$W$38="NO en tabla"),"",INT((SUMIFS($W30:$W34,$P30:$P34,"&gt;1,5",$O30:$O34,"&gt;0"))*100/$W$38))</f>
        <v/>
      </c>
    </row>
    <row r="37" spans="1:25" ht="9.9499999999999993" customHeight="1" thickBot="1" x14ac:dyDescent="0.25">
      <c r="A37" s="691"/>
      <c r="B37" s="692"/>
      <c r="C37" s="692"/>
      <c r="D37" s="692"/>
      <c r="E37" s="692"/>
      <c r="F37" s="692"/>
      <c r="G37" s="692"/>
      <c r="H37" s="692"/>
      <c r="I37" s="692"/>
      <c r="J37" s="692"/>
      <c r="K37" s="692"/>
      <c r="L37" s="692"/>
      <c r="M37" s="692"/>
      <c r="N37" s="692"/>
      <c r="O37" s="692"/>
      <c r="P37" s="692"/>
      <c r="Q37" s="692"/>
      <c r="R37" s="692"/>
      <c r="S37" s="692"/>
      <c r="T37" s="692"/>
      <c r="U37" s="692"/>
      <c r="V37" s="692"/>
      <c r="W37" s="692"/>
      <c r="X37" s="692"/>
      <c r="Y37" s="693"/>
    </row>
    <row r="38" spans="1:25" ht="21" customHeight="1" thickBot="1" x14ac:dyDescent="0.4">
      <c r="A38" s="698" t="s">
        <v>858</v>
      </c>
      <c r="B38" s="699"/>
      <c r="C38" s="700" t="s">
        <v>857</v>
      </c>
      <c r="D38" s="701"/>
      <c r="E38" s="702"/>
      <c r="F38" s="703" t="str">
        <f>IF(OR($O$38="",$Q$38="",$O$38="NO en tabla"),"",$O$38*$Q$38)</f>
        <v/>
      </c>
      <c r="G38" s="704"/>
      <c r="H38" s="705"/>
      <c r="I38" s="84" t="s">
        <v>856</v>
      </c>
      <c r="J38" s="700" t="s">
        <v>854</v>
      </c>
      <c r="K38" s="701"/>
      <c r="L38" s="701"/>
      <c r="M38" s="701"/>
      <c r="N38" s="701"/>
      <c r="O38" s="83" t="str">
        <f>IF(AND($O$12="",$O$24="",$O$36=""),"",IF(COUNTIF($P6:$P10,"NO en tabla")&gt;0,"NO en tabla",SUM($O$12,$O$24,$O$36)))</f>
        <v/>
      </c>
      <c r="P38" s="385" t="s">
        <v>855</v>
      </c>
      <c r="Q38" s="694">
        <f>IF($W$38="NO en tabla",1,IF(AND($O$24="",$O$36=""),IF(OR($E$12="",$E$12=0),1,IF(OR($W$12="",$W$12=0),IF(SUMIF($P6:$P10,"&gt;2",$E6:$E10)*100/$E$12&lt;10,IF(SUMIF($P6:$P10,"&gt;1,5",$E6:$E10)*100/$E$12&lt;10,IF(SUMIF($P6:$P10,"&gt;1",$E6:$E10)*100/$E$12&lt;10,1,1.5),2),3),IF(SUMIFS($W6:$W10,$P6:$P10,"&gt;2",$O6:$O10,"&gt;0")*100/$W$12&lt;10,IF(SUMIFS($W6:$W10,$P6:$P10,"&gt;1,5",$O6:$O10,"&gt;0")*100/$W$12&lt;10,IF(SUMIFS($W6:$W10,$P6:$P10,"&gt;1",$O6:$O10,"&gt;0")*100/$W$12&lt;10,1,1.5),2),3))),IF(AND($O$12="",$O$36=""),IF(OR($J$24="",$J$24=0),1,IF(SUMIF($P18:$P22,"&gt;2",$J18:$J22)*100/$J$24&lt;10,IF(SUMIF($P18:$P22,"&gt;1,5",$J18:$J22)*100/$J$24&lt;10,IF(SUMIF($P18:$P22,"&gt;1",$J18:$J22)*100/$J$24&lt;10,1,1.5),2),3)),IF(AND($O$12="",$O$24=""),IF(OR($J$36="",$J$36=0),1,IF(OR($W$36="",$W$36=0),IF(SUMIF($P30:$P34,"&gt;2",$J30:$J34)*100/$J$36&lt;10,IF(SUMIF($P30:$P34,"&gt;1,5",$J30:$J34)*100/$J$36&lt;10,IF(SUMIF($P30:$P34,"&gt;1",$J30:$J34)*100/$J$36&lt;10,1,1.5),2),3),IF(SUMIFS($W30:$W34,$P30:$P34,"&gt;2",$O30:$O34,"&gt;0")*100/$W$36&lt;10,IF(SUMIFS($W30:$W34,$P30:$P34,"&gt;1,5",$O30:$O34,"&gt;0")*100/$W$36&lt;10,IF(SUMIFS($W30:$W34,$P30:$P34,"&gt;1",$O30:$O34,"&gt;0")*100/$W$36&lt;10,1,1.5),2),3))),IF(OR($W$38="",$W$38=0),IF((SUMIF($P6:$P10,"&gt;2",$O6:$O10)+SUMIF($P18:$P22,"&gt;2",$O18:$O22)+SUMIF($P30:$P34,"&gt;2",$O30:$O34))*100/$O$38&lt;10,IF((SUMIF($P6:$P10,"&gt;1,5",$O6:$O10)+SUMIF($P18:$P22,"&gt;1,5",$O18:$O22)+SUMIF($P30:$P34,"&gt;1,5",$O30:$O34))*100/$O$38&lt;10,IF((SUMIF($P6:$P10,"&gt;1",$O6:$O10)+SUMIF($P18:$P22,"&gt;1",$O18:$O22)+SUMIF($P30:$P34,"&gt;1",$O30:$O34))*100/$O$38&lt;10,1,1.5),2),3),IF((SUMIFS($W6:$W10,$P6:$P10,"&gt;2",$O6:$O10,"&gt;0")+SUMIF($P18:$P22,"&gt;2",$W18:$W22)+SUMIFS($W30:$W34,$P30:$P34,"&gt;2",$O30:$O34,"&gt;0"))*100/$W$38&lt;10,IF((SUMIFS($W6:$W10,$P6:$P10,"&gt;1,5",$O6:$O10,"&gt;0")+SUMIF($P18:$P22,"&gt;1,5",$W18:$W22)+SUMIFS($W30:$W34,$P30:$P34,"&gt;1,5",$O30:$O34,"&gt;0"))*100/$W$38&lt;10,IF((SUMIFS($W6:$W10,$P6:$P10,"&gt;1",$O6:$O10,"&gt;0")+SUMIF($P18:$P22,"&gt;1",$W18:$W22)+SUMIFS($W30:$W34,$P30:$P34,"&gt;1",$O30:$O34,"&gt;0"))*100/$W$38&lt;10,1,1.5),2),3))))))</f>
        <v>1</v>
      </c>
      <c r="R38" s="695"/>
      <c r="S38" s="77"/>
      <c r="T38" s="423" t="str">
        <f>IF(OR($O$38="",$O$38=0,$O$38="NO en tabla"),"",INT((SUMIF($P6:$P10,"&gt;1",$O6:$O10)+SUMIF($P18:$P22,"&gt;1",$O18:$O22)+SUMIF($P30:$P34,"&gt;1",$O30:$O34))*100/$O$38))</f>
        <v/>
      </c>
      <c r="U38" s="426" t="str">
        <f>IF(OR($O$38="",$O$38=0,$O$38="NO en tabla"),"",INT((SUMIF($P6:$P10,"&gt;1,5",$O6:$O10)+SUMIF($P18:$P22,"&gt;1,5",$O18:$O22)+SUMIF($P30:$P34,"&gt;1,5",$O30:$O34))*100/$O$38))</f>
        <v/>
      </c>
      <c r="V38" s="77"/>
      <c r="W38" s="409" t="str">
        <f>IF(AND(OR($W12="",$W12=0),OR($W36="",$W36=0)),"",IF($W12="NO en tabla","NO en tabla",IF(OR($W12&gt;0,$W36&gt;0),SUM($W12,$W24,$W36),"")))</f>
        <v/>
      </c>
      <c r="X38" s="423" t="str">
        <f>IF(OR($W$38="",AND($Y12="",$Y24="",$Y36="")),"",INT((SUMIFS($W6:$W10,$P6:$P10,"&gt;1",$O6:$O10,"&gt;0")+SUMIF($P18:$P22,"&gt;1",$W18:$W22)+SUMIFS($W30:$W34,$P30:$P34,"&gt;1",$O30:$O34,"&gt;0"))*100/$W$38))</f>
        <v/>
      </c>
      <c r="Y38" s="429" t="str">
        <f>IF(OR($W$38="",AND($Y12="",$Y24="",$Y36="")),"",INT((SUMIFS($W6:$W10,$P6:$P10,"&gt;1,5",$O6:$O10,"&gt;0")+SUMIF($P18:$P22,"&gt;1,5",$W18:$W22)+SUMIFS($W30:$W34,$P30:$P34,"&gt;1,5",$O30:$O34,"&gt;0"))*100/$W$38))</f>
        <v/>
      </c>
    </row>
    <row r="39" spans="1:25" ht="21" customHeight="1" thickBot="1" x14ac:dyDescent="0.25">
      <c r="A39" s="380"/>
      <c r="B39" s="677" t="s">
        <v>859</v>
      </c>
      <c r="C39" s="678"/>
      <c r="D39" s="678"/>
      <c r="E39" s="678"/>
      <c r="F39" s="679" t="str">
        <f>IF(OR(SuperficieSector="",SuperficieSector=0,CargaTotal=""),"",CargaTotal/SuperficieSector)</f>
        <v/>
      </c>
      <c r="G39" s="680"/>
      <c r="H39" s="681"/>
      <c r="I39" s="682" t="s">
        <v>860</v>
      </c>
      <c r="J39" s="683"/>
      <c r="K39" s="683"/>
      <c r="L39" s="683"/>
      <c r="M39" s="683"/>
      <c r="N39" s="683"/>
      <c r="O39" s="683"/>
      <c r="P39" s="696" t="str">
        <f>IF(OR(DensidadTotal="",DensidadTotal=0),"",IF(DensidadTotal&lt;=425,"RIESGO BAJO 1",IF(DensidadTotal&lt;=850,"RIESGO BAJO 2",IF(DensidadTotal&lt;=1275,"RIESGO MEDIO 3",IF(DensidadTotal&lt;=1700,"RIESGO MEDIO 4",IF(DensidadTotal&lt;=3400,"RIESGO MEDIO 5",IF(DensidadTotal&lt;=6800,"RIESGO ALTO 6",IF(DensidadTotal&lt;=13600,"RIESGO ALTO 7","RIESGO ALTO 8"))))))))</f>
        <v/>
      </c>
      <c r="Q39" s="697"/>
      <c r="R39" s="697"/>
      <c r="S39" s="706"/>
      <c r="T39" s="707"/>
      <c r="U39" s="707"/>
      <c r="V39" s="707"/>
      <c r="W39" s="707"/>
      <c r="X39" s="707"/>
      <c r="Y39" s="708"/>
    </row>
    <row r="40" spans="1:25" ht="21.95" customHeight="1" thickBot="1" x14ac:dyDescent="0.25">
      <c r="A40" s="671"/>
      <c r="B40" s="672"/>
      <c r="C40" s="672"/>
      <c r="D40" s="672"/>
      <c r="E40" s="672"/>
      <c r="F40" s="672"/>
      <c r="G40" s="672"/>
      <c r="H40" s="672"/>
      <c r="I40" s="672"/>
      <c r="J40" s="672"/>
      <c r="K40" s="672"/>
      <c r="L40" s="672"/>
      <c r="M40" s="672"/>
      <c r="N40" s="672"/>
      <c r="O40" s="672"/>
      <c r="P40" s="672"/>
      <c r="Q40" s="672"/>
      <c r="R40" s="672"/>
      <c r="S40" s="672"/>
      <c r="T40" s="672"/>
      <c r="U40" s="672"/>
      <c r="V40" s="672"/>
      <c r="W40" s="672"/>
      <c r="X40" s="672"/>
      <c r="Y40" s="673"/>
    </row>
    <row r="41" spans="1:25" ht="15" thickTop="1" x14ac:dyDescent="0.2"/>
  </sheetData>
  <sheetProtection password="D8CF" sheet="1" objects="1" scenarios="1" selectLockedCells="1"/>
  <mergeCells count="113">
    <mergeCell ref="C4:D4"/>
    <mergeCell ref="G4:I4"/>
    <mergeCell ref="A1:Y1"/>
    <mergeCell ref="J4:L4"/>
    <mergeCell ref="M4:N4"/>
    <mergeCell ref="C5:D5"/>
    <mergeCell ref="H5:I5"/>
    <mergeCell ref="J5:L5"/>
    <mergeCell ref="M5:N5"/>
    <mergeCell ref="A2:B5"/>
    <mergeCell ref="C3:D3"/>
    <mergeCell ref="G3:I3"/>
    <mergeCell ref="J3:N3"/>
    <mergeCell ref="T5:U5"/>
    <mergeCell ref="Q3:U3"/>
    <mergeCell ref="W3:Y3"/>
    <mergeCell ref="A7:B7"/>
    <mergeCell ref="H7:I7"/>
    <mergeCell ref="J7:K7"/>
    <mergeCell ref="M7:N7"/>
    <mergeCell ref="A8:B8"/>
    <mergeCell ref="H8:I8"/>
    <mergeCell ref="J8:K8"/>
    <mergeCell ref="M8:N8"/>
    <mergeCell ref="A6:B6"/>
    <mergeCell ref="H6:I6"/>
    <mergeCell ref="J6:K6"/>
    <mergeCell ref="M6:N6"/>
    <mergeCell ref="M15:N15"/>
    <mergeCell ref="C16:I16"/>
    <mergeCell ref="K16:L16"/>
    <mergeCell ref="C14:Y14"/>
    <mergeCell ref="A9:B9"/>
    <mergeCell ref="H9:I9"/>
    <mergeCell ref="J9:K9"/>
    <mergeCell ref="M9:N9"/>
    <mergeCell ref="A10:B10"/>
    <mergeCell ref="H10:I10"/>
    <mergeCell ref="J10:K10"/>
    <mergeCell ref="M10:N10"/>
    <mergeCell ref="A13:Y13"/>
    <mergeCell ref="M16:N16"/>
    <mergeCell ref="A22:B22"/>
    <mergeCell ref="C22:H22"/>
    <mergeCell ref="K22:L22"/>
    <mergeCell ref="A18:B18"/>
    <mergeCell ref="C18:H18"/>
    <mergeCell ref="K18:L18"/>
    <mergeCell ref="A14:B17"/>
    <mergeCell ref="C15:I15"/>
    <mergeCell ref="K15:L15"/>
    <mergeCell ref="C17:I17"/>
    <mergeCell ref="K17:L17"/>
    <mergeCell ref="A19:B19"/>
    <mergeCell ref="C19:H19"/>
    <mergeCell ref="K19:L19"/>
    <mergeCell ref="A20:B20"/>
    <mergeCell ref="C20:H20"/>
    <mergeCell ref="K20:L20"/>
    <mergeCell ref="A21:B21"/>
    <mergeCell ref="C21:H21"/>
    <mergeCell ref="K21:L21"/>
    <mergeCell ref="A33:B33"/>
    <mergeCell ref="C33:H33"/>
    <mergeCell ref="K33:L33"/>
    <mergeCell ref="A34:B34"/>
    <mergeCell ref="C34:H34"/>
    <mergeCell ref="K34:L34"/>
    <mergeCell ref="A37:Y37"/>
    <mergeCell ref="S39:Y39"/>
    <mergeCell ref="A26:B29"/>
    <mergeCell ref="C27:I27"/>
    <mergeCell ref="K27:L27"/>
    <mergeCell ref="M27:N27"/>
    <mergeCell ref="C28:I28"/>
    <mergeCell ref="K28:L28"/>
    <mergeCell ref="K29:L29"/>
    <mergeCell ref="C26:Y26"/>
    <mergeCell ref="Q29:R29"/>
    <mergeCell ref="A40:Y40"/>
    <mergeCell ref="C2:Y2"/>
    <mergeCell ref="B39:E39"/>
    <mergeCell ref="F39:H39"/>
    <mergeCell ref="I39:O39"/>
    <mergeCell ref="A31:B31"/>
    <mergeCell ref="C31:H31"/>
    <mergeCell ref="K31:L31"/>
    <mergeCell ref="A32:B32"/>
    <mergeCell ref="C32:H32"/>
    <mergeCell ref="K32:L32"/>
    <mergeCell ref="M28:N28"/>
    <mergeCell ref="C29:I29"/>
    <mergeCell ref="A25:Y25"/>
    <mergeCell ref="A30:B30"/>
    <mergeCell ref="Q5:R5"/>
    <mergeCell ref="C30:H30"/>
    <mergeCell ref="Q38:R38"/>
    <mergeCell ref="K30:L30"/>
    <mergeCell ref="P39:R39"/>
    <mergeCell ref="A38:B38"/>
    <mergeCell ref="C38:E38"/>
    <mergeCell ref="F38:H38"/>
    <mergeCell ref="J38:N38"/>
    <mergeCell ref="Q17:R17"/>
    <mergeCell ref="T17:U17"/>
    <mergeCell ref="T29:U29"/>
    <mergeCell ref="X17:Y17"/>
    <mergeCell ref="X5:Y5"/>
    <mergeCell ref="X29:Y29"/>
    <mergeCell ref="Q27:U27"/>
    <mergeCell ref="W27:Y27"/>
    <mergeCell ref="Q15:U15"/>
    <mergeCell ref="W15:Y15"/>
  </mergeCells>
  <dataValidations count="7">
    <dataValidation type="decimal" allowBlank="1" showInputMessage="1" showErrorMessage="1" error="Fuera del rango_x000a_[1,00 m²; 10.000.000,00 m²]" sqref="A39">
      <formula1>1</formula1>
      <formula2>10000000</formula2>
    </dataValidation>
    <dataValidation type="decimal" allowBlank="1" showInputMessage="1" showErrorMessage="1" error="Excede el límite de 20.000 m²" sqref="J18:J22 W30:W34">
      <formula1>0</formula1>
      <formula2>20000</formula2>
    </dataValidation>
    <dataValidation type="decimal" allowBlank="1" showInputMessage="1" showErrorMessage="1" error="Excede el límite de 500.000 kg" sqref="E6:E10">
      <formula1>0</formula1>
      <formula2>500000</formula2>
    </dataValidation>
    <dataValidation type="list" allowBlank="1" showInputMessage="1" showErrorMessage="1" sqref="M6:N10">
      <formula1>"Fabr./Venta,Almcto."</formula1>
    </dataValidation>
    <dataValidation type="list" allowBlank="1" showInputMessage="1" showErrorMessage="1" sqref="H6:I10 N18:N22 N30:N34">
      <formula1>"1,0,1,3,1,6"</formula1>
    </dataValidation>
    <dataValidation type="decimal" allowBlank="1" showInputMessage="1" showErrorMessage="1" error="Excede el límite de 40.000 m³" sqref="J30:J34">
      <formula1>0</formula1>
      <formula2>40000</formula2>
    </dataValidation>
    <dataValidation type="decimal" allowBlank="1" showInputMessage="1" showErrorMessage="1" error="Excede el limite de 200.000 m²" sqref="W6:W10">
      <formula1>0</formula1>
      <formula2>200000</formula2>
    </dataValidation>
  </dataValidations>
  <pageMargins left="0.7" right="0.7" top="0.75" bottom="0.75" header="0.3" footer="0.3"/>
  <pageSetup paperSize="9" scale="5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Elegir Actividad">
          <x14:formula1>
            <xm:f>'Tabla 1.2 Almcto'!$A$6:$A$224</xm:f>
          </x14:formula1>
          <xm:sqref>C30:C34</xm:sqref>
        </x14:dataValidation>
        <x14:dataValidation type="list" allowBlank="1" showInputMessage="1" showErrorMessage="1" prompt="Elegir Actividad">
          <x14:formula1>
            <xm:f>'Tabla 1.2 Fab&amp;Venta'!$A$6:$A$496</xm:f>
          </x14:formula1>
          <xm:sqref>C18:C22</xm:sqref>
        </x14:dataValidation>
        <x14:dataValidation type="list" allowBlank="1" showInputMessage="1" showErrorMessage="1" prompt="Elegir Epígrafe">
          <x14:formula1>
            <xm:f>'Tabla 1.4 RSCIEI'!$A$5:$A$139</xm:f>
          </x14:formula1>
          <xm:sqref>C6:C10</xm:sqref>
        </x14:dataValidation>
        <x14:dataValidation type="list" allowBlank="1" showInputMessage="1" showErrorMessage="1" prompt="Elegir Actividad">
          <x14:formula1>
            <xm:f>'Tabla 1.2 RSCIEI'!$A$7:$A$559</xm:f>
          </x14:formula1>
          <xm:sqref>J6:K10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86"/>
  <sheetViews>
    <sheetView zoomScale="90" zoomScaleNormal="90" workbookViewId="0">
      <selection activeCell="A6" sqref="A6:B6"/>
    </sheetView>
  </sheetViews>
  <sheetFormatPr baseColWidth="10" defaultRowHeight="14.25" x14ac:dyDescent="0.2"/>
  <cols>
    <col min="1" max="1" width="17.7109375" style="15" customWidth="1"/>
    <col min="2" max="2" width="9.7109375" style="15" customWidth="1"/>
    <col min="3" max="3" width="15.7109375" style="15" customWidth="1"/>
    <col min="4" max="4" width="4.140625" style="15" customWidth="1"/>
    <col min="5" max="5" width="14.7109375" style="15" customWidth="1"/>
    <col min="6" max="6" width="12.7109375" style="15" customWidth="1"/>
    <col min="7" max="7" width="6.7109375" style="15" customWidth="1"/>
    <col min="8" max="8" width="2.28515625" style="15" customWidth="1"/>
    <col min="9" max="9" width="4.140625" style="15" customWidth="1"/>
    <col min="10" max="10" width="14.7109375" style="15" customWidth="1"/>
    <col min="11" max="11" width="10.28515625" style="15" customWidth="1"/>
    <col min="12" max="12" width="4.140625" style="15" customWidth="1"/>
    <col min="13" max="14" width="6.7109375" style="15" customWidth="1"/>
    <col min="15" max="15" width="15.7109375" style="15" customWidth="1"/>
    <col min="16" max="16" width="12.7109375" style="15" customWidth="1"/>
    <col min="17" max="18" width="5.7109375" style="15" customWidth="1"/>
    <col min="19" max="19" width="1.7109375" style="15" customWidth="1"/>
    <col min="20" max="21" width="5.7109375" style="15" customWidth="1"/>
    <col min="22" max="22" width="1.7109375" style="15" customWidth="1"/>
    <col min="23" max="23" width="13.7109375" style="15" bestFit="1" customWidth="1"/>
    <col min="24" max="25" width="5.7109375" style="15" customWidth="1"/>
    <col min="26" max="16384" width="11.42578125" style="15"/>
  </cols>
  <sheetData>
    <row r="1" spans="1:25" ht="39" customHeight="1" thickTop="1" thickBot="1" x14ac:dyDescent="0.25">
      <c r="A1" s="728" t="s">
        <v>825</v>
      </c>
      <c r="B1" s="729"/>
      <c r="C1" s="729"/>
      <c r="D1" s="729"/>
      <c r="E1" s="729"/>
      <c r="F1" s="729"/>
      <c r="G1" s="729"/>
      <c r="H1" s="729"/>
      <c r="I1" s="729"/>
      <c r="J1" s="729"/>
      <c r="K1" s="729"/>
      <c r="L1" s="729"/>
      <c r="M1" s="729"/>
      <c r="N1" s="729"/>
      <c r="O1" s="729"/>
      <c r="P1" s="729"/>
      <c r="Q1" s="729"/>
      <c r="R1" s="729"/>
      <c r="S1" s="729"/>
      <c r="T1" s="729"/>
      <c r="U1" s="729"/>
      <c r="V1" s="729"/>
      <c r="W1" s="729"/>
      <c r="X1" s="729"/>
      <c r="Y1" s="730"/>
    </row>
    <row r="2" spans="1:25" ht="21" customHeight="1" x14ac:dyDescent="0.2">
      <c r="A2" s="709" t="s">
        <v>407</v>
      </c>
      <c r="B2" s="710"/>
      <c r="C2" s="674" t="s">
        <v>408</v>
      </c>
      <c r="D2" s="675"/>
      <c r="E2" s="675"/>
      <c r="F2" s="675"/>
      <c r="G2" s="675"/>
      <c r="H2" s="675"/>
      <c r="I2" s="675"/>
      <c r="J2" s="675"/>
      <c r="K2" s="675"/>
      <c r="L2" s="675"/>
      <c r="M2" s="675"/>
      <c r="N2" s="675"/>
      <c r="O2" s="675"/>
      <c r="P2" s="675"/>
      <c r="Q2" s="675"/>
      <c r="R2" s="675"/>
      <c r="S2" s="675"/>
      <c r="T2" s="675"/>
      <c r="U2" s="675"/>
      <c r="V2" s="675"/>
      <c r="W2" s="675"/>
      <c r="X2" s="675"/>
      <c r="Y2" s="676"/>
    </row>
    <row r="3" spans="1:25" ht="15.95" customHeight="1" x14ac:dyDescent="0.2">
      <c r="A3" s="711"/>
      <c r="B3" s="712"/>
      <c r="C3" s="715" t="s">
        <v>414</v>
      </c>
      <c r="D3" s="717"/>
      <c r="E3" s="78" t="s">
        <v>409</v>
      </c>
      <c r="F3" s="78" t="s">
        <v>416</v>
      </c>
      <c r="G3" s="690" t="s">
        <v>853</v>
      </c>
      <c r="H3" s="569"/>
      <c r="I3" s="570"/>
      <c r="J3" s="690" t="s">
        <v>1066</v>
      </c>
      <c r="K3" s="569"/>
      <c r="L3" s="569"/>
      <c r="M3" s="569"/>
      <c r="N3" s="570"/>
      <c r="O3" s="78" t="s">
        <v>843</v>
      </c>
      <c r="P3" s="78" t="s">
        <v>823</v>
      </c>
      <c r="Q3" s="668" t="s">
        <v>1077</v>
      </c>
      <c r="R3" s="442"/>
      <c r="S3" s="442"/>
      <c r="T3" s="442"/>
      <c r="U3" s="669"/>
      <c r="V3" s="88"/>
      <c r="W3" s="668" t="s">
        <v>1078</v>
      </c>
      <c r="X3" s="442"/>
      <c r="Y3" s="670"/>
    </row>
    <row r="4" spans="1:25" ht="15.95" customHeight="1" x14ac:dyDescent="0.2">
      <c r="A4" s="711"/>
      <c r="B4" s="712"/>
      <c r="C4" s="690" t="s">
        <v>824</v>
      </c>
      <c r="D4" s="570"/>
      <c r="E4" s="78" t="s">
        <v>844</v>
      </c>
      <c r="F4" s="78" t="s">
        <v>846</v>
      </c>
      <c r="G4" s="690" t="s">
        <v>1062</v>
      </c>
      <c r="H4" s="569"/>
      <c r="I4" s="570"/>
      <c r="J4" s="690" t="s">
        <v>1065</v>
      </c>
      <c r="K4" s="569"/>
      <c r="L4" s="569"/>
      <c r="M4" s="731" t="s">
        <v>1067</v>
      </c>
      <c r="N4" s="732"/>
      <c r="O4" s="78" t="s">
        <v>848</v>
      </c>
      <c r="P4" s="78" t="s">
        <v>125</v>
      </c>
      <c r="Q4" s="79">
        <v>1.5</v>
      </c>
      <c r="R4" s="79">
        <v>2</v>
      </c>
      <c r="S4" s="88"/>
      <c r="T4" s="79">
        <v>1.5</v>
      </c>
      <c r="U4" s="79">
        <v>2</v>
      </c>
      <c r="V4" s="88"/>
      <c r="W4" s="18" t="s">
        <v>118</v>
      </c>
      <c r="X4" s="379">
        <v>1.5</v>
      </c>
      <c r="Y4" s="388">
        <v>2</v>
      </c>
    </row>
    <row r="5" spans="1:25" ht="15.95" customHeight="1" x14ac:dyDescent="0.2">
      <c r="A5" s="713"/>
      <c r="B5" s="714"/>
      <c r="C5" s="515" t="s">
        <v>415</v>
      </c>
      <c r="D5" s="490"/>
      <c r="E5" s="19" t="s">
        <v>411</v>
      </c>
      <c r="F5" s="19" t="s">
        <v>412</v>
      </c>
      <c r="G5" s="294" t="s">
        <v>1063</v>
      </c>
      <c r="H5" s="668" t="s">
        <v>1058</v>
      </c>
      <c r="I5" s="669"/>
      <c r="J5" s="515" t="s">
        <v>415</v>
      </c>
      <c r="K5" s="481"/>
      <c r="L5" s="481"/>
      <c r="M5" s="733" t="s">
        <v>1068</v>
      </c>
      <c r="N5" s="734"/>
      <c r="O5" s="19" t="s">
        <v>15</v>
      </c>
      <c r="P5" s="19" t="s">
        <v>116</v>
      </c>
      <c r="Q5" s="665" t="s">
        <v>1073</v>
      </c>
      <c r="R5" s="490"/>
      <c r="S5" s="88"/>
      <c r="T5" s="665" t="s">
        <v>1074</v>
      </c>
      <c r="U5" s="490"/>
      <c r="V5" s="88"/>
      <c r="W5" s="19" t="s">
        <v>8</v>
      </c>
      <c r="X5" s="665" t="s">
        <v>1076</v>
      </c>
      <c r="Y5" s="667"/>
    </row>
    <row r="6" spans="1:25" ht="15.95" customHeight="1" x14ac:dyDescent="0.2">
      <c r="A6" s="684"/>
      <c r="B6" s="685"/>
      <c r="C6" s="391"/>
      <c r="D6" s="390"/>
      <c r="E6" s="90"/>
      <c r="F6" s="80" t="str">
        <f>IF($C6="","",VLOOKUP($C6,'Tabla 1.4 RSCIEI'!$A$5:$C$139,2,FALSE))</f>
        <v/>
      </c>
      <c r="G6" s="297" t="str">
        <f>IF($C6="","",VLOOKUP($C6,'Tabla 1.4 RSCIEI'!$A$5:$C$139,3,FALSE))</f>
        <v/>
      </c>
      <c r="H6" s="727"/>
      <c r="I6" s="719"/>
      <c r="J6" s="720"/>
      <c r="K6" s="721"/>
      <c r="L6" s="91"/>
      <c r="M6" s="722"/>
      <c r="N6" s="723"/>
      <c r="O6" s="81" t="str">
        <f>IF(OR($C6="",$E6=""),"",IF($H6="",$E6*$F6*$G6,$E6*$F6*$H6))</f>
        <v/>
      </c>
      <c r="P6" s="82" t="str">
        <f>IF($C6="","",IF($J6="","",IF($M6="","",IF($M6="Fabr./Venta",IF(VLOOKUP($J6,'Tabla 1.2 RSCIEI'!$A$7:$G$559,4,FALSE)&gt;0,VLOOKUP($J6,'Tabla 1.2 RSCIEI'!$A$7:$G$559,4,FALSE),"NO en tabla"),IF(VLOOKUP($J6,'Tabla 1.2 RSCIEI'!$A$7:$G$559,7,FALSE)&gt;0,VLOOKUP($J6,'Tabla 1.2 RSCIEI'!$A$6:$G$559,7,FALSE),"NO en tabla")))))</f>
        <v/>
      </c>
      <c r="Q6" s="423" t="str">
        <f>IF(OR($P6="",$E6=""),"",IF($P6=1.5,INT($E6*100/$E$27),""))</f>
        <v/>
      </c>
      <c r="R6" s="423" t="str">
        <f>IF(OR($P6="",$E6=""),"",IF($P6=2,INT($E6*100/$E$27),""))</f>
        <v/>
      </c>
      <c r="S6" s="88"/>
      <c r="T6" s="423" t="str">
        <f>IF(OR($P6="",$E6="",$O$83="",$O$83="NO en tabla"),"",IF($P6=1.5,INT($O6*100/$O$83),""))</f>
        <v/>
      </c>
      <c r="U6" s="423" t="str">
        <f>IF(OR($P6="",$E6="",$O$83="",$O$83="NO en tabla"),"",IF($P6=2,INT($O6*100/$O$83),""))</f>
        <v/>
      </c>
      <c r="V6" s="88"/>
      <c r="W6" s="382"/>
      <c r="X6" s="423" t="str">
        <f>IF(OR($P6="",$W6="",$E6="",$W$83="",$W$83="NO en tabla"),"",IF($P6=1.5,INT($W6*100/$W$83),""))</f>
        <v/>
      </c>
      <c r="Y6" s="427" t="str">
        <f>IF(OR($P6="",$W6="",$E6="",$W$83="",$W$83="NO en tabla"),"",IF($P6=2,INT($W6*100/$W$83),""))</f>
        <v/>
      </c>
    </row>
    <row r="7" spans="1:25" ht="15.95" customHeight="1" x14ac:dyDescent="0.2">
      <c r="A7" s="684"/>
      <c r="B7" s="685"/>
      <c r="C7" s="391"/>
      <c r="D7" s="390"/>
      <c r="E7" s="90"/>
      <c r="F7" s="80" t="str">
        <f>IF($C7="","",VLOOKUP($C7,'Tabla 1.4 RSCIEI'!$A$5:$C$139,2,FALSE))</f>
        <v/>
      </c>
      <c r="G7" s="297" t="str">
        <f>IF($C7="","",VLOOKUP($C7,'Tabla 1.4 RSCIEI'!$A$5:$C$139,3,FALSE))</f>
        <v/>
      </c>
      <c r="H7" s="727"/>
      <c r="I7" s="719"/>
      <c r="J7" s="720"/>
      <c r="K7" s="721"/>
      <c r="L7" s="91"/>
      <c r="M7" s="722"/>
      <c r="N7" s="723"/>
      <c r="O7" s="81" t="str">
        <f>IF(OR($C7="",$E7=""),"",IF($H7="",$E7*$F7*$G7,$E7*$F7*$H7))</f>
        <v/>
      </c>
      <c r="P7" s="82" t="str">
        <f>IF($C7="","",IF($J7="","",IF($M7="","",IF($M7="Fabr./Venta",IF(VLOOKUP($J7,'Tabla 1.2 RSCIEI'!$A$7:$G$559,4,FALSE)&gt;0,VLOOKUP($J7,'Tabla 1.2 RSCIEI'!$A$7:$G$559,4,FALSE),"NO en tabla"),IF(VLOOKUP($J7,'Tabla 1.2 RSCIEI'!$A$7:$G$559,7,FALSE)&gt;0,VLOOKUP($J7,'Tabla 1.2 RSCIEI'!$A$6:$G$559,7,FALSE),"NO en tabla")))))</f>
        <v/>
      </c>
      <c r="Q7" s="423" t="str">
        <f t="shared" ref="Q7:Q25" si="0">IF(OR($P7="",$E7=""),"",IF($P7=1.5,INT($E7*100/$E$27),""))</f>
        <v/>
      </c>
      <c r="R7" s="423" t="str">
        <f t="shared" ref="R7:R25" si="1">IF(OR($P7="",$E7=""),"",IF($P7=2,INT($E7*100/$E$27),""))</f>
        <v/>
      </c>
      <c r="S7" s="88"/>
      <c r="T7" s="423" t="str">
        <f t="shared" ref="T7:T25" si="2">IF(OR($P7="",$E7="",$O$83="",$O$83="NO en tabla"),"",IF($P7=1.5,INT($O7*100/$O$83),""))</f>
        <v/>
      </c>
      <c r="U7" s="423" t="str">
        <f t="shared" ref="U7:U25" si="3">IF(OR($P7="",$E7="",$O$83="",$O$83="NO en tabla"),"",IF($P7=2,INT($O7*100/$O$83),""))</f>
        <v/>
      </c>
      <c r="V7" s="88"/>
      <c r="W7" s="382"/>
      <c r="X7" s="423" t="str">
        <f t="shared" ref="X7:X25" si="4">IF(OR($P7="",$W7="",$E7="",$W$83="",$W$83="NO en tabla"),"",IF($P7=1.5,INT($W7*100/$W$83),""))</f>
        <v/>
      </c>
      <c r="Y7" s="427" t="str">
        <f t="shared" ref="Y7:Y25" si="5">IF(OR($P7="",$W7="",$E7="",$W$83="",$W$83="NO en tabla"),"",IF($P7=2,INT($W7*100/$W$83),""))</f>
        <v/>
      </c>
    </row>
    <row r="8" spans="1:25" ht="15.95" customHeight="1" x14ac:dyDescent="0.2">
      <c r="A8" s="684"/>
      <c r="B8" s="685"/>
      <c r="C8" s="391"/>
      <c r="D8" s="390"/>
      <c r="E8" s="90"/>
      <c r="F8" s="80" t="str">
        <f>IF($C8="","",VLOOKUP($C8,'Tabla 1.4 RSCIEI'!$A$5:$C$139,2,FALSE))</f>
        <v/>
      </c>
      <c r="G8" s="297" t="str">
        <f>IF($C8="","",VLOOKUP($C8,'Tabla 1.4 RSCIEI'!$A$5:$C$139,3,FALSE))</f>
        <v/>
      </c>
      <c r="H8" s="727"/>
      <c r="I8" s="719"/>
      <c r="J8" s="720"/>
      <c r="K8" s="721"/>
      <c r="L8" s="91"/>
      <c r="M8" s="722"/>
      <c r="N8" s="723"/>
      <c r="O8" s="81" t="str">
        <f t="shared" ref="O8:O22" si="6">IF(OR($C8="",$E8=""),"",IF($H8="",$E8*$F8*$G8,$E8*$F8*$H8))</f>
        <v/>
      </c>
      <c r="P8" s="82" t="str">
        <f>IF($C8="","",IF($J8="","",IF($M8="","",IF($M8="Fabr./Venta",IF(VLOOKUP($J8,'Tabla 1.2 RSCIEI'!$A$7:$G$559,4,FALSE)&gt;0,VLOOKUP($J8,'Tabla 1.2 RSCIEI'!$A$7:$G$559,4,FALSE),"NO en tabla"),IF(VLOOKUP($J8,'Tabla 1.2 RSCIEI'!$A$7:$G$559,7,FALSE)&gt;0,VLOOKUP($J8,'Tabla 1.2 RSCIEI'!$A$6:$G$559,7,FALSE),"NO en tabla")))))</f>
        <v/>
      </c>
      <c r="Q8" s="423" t="str">
        <f t="shared" si="0"/>
        <v/>
      </c>
      <c r="R8" s="423" t="str">
        <f t="shared" si="1"/>
        <v/>
      </c>
      <c r="S8" s="88"/>
      <c r="T8" s="423" t="str">
        <f t="shared" si="2"/>
        <v/>
      </c>
      <c r="U8" s="423" t="str">
        <f t="shared" si="3"/>
        <v/>
      </c>
      <c r="V8" s="88"/>
      <c r="W8" s="382"/>
      <c r="X8" s="423" t="str">
        <f t="shared" si="4"/>
        <v/>
      </c>
      <c r="Y8" s="427" t="str">
        <f t="shared" si="5"/>
        <v/>
      </c>
    </row>
    <row r="9" spans="1:25" ht="15.95" customHeight="1" x14ac:dyDescent="0.2">
      <c r="A9" s="684"/>
      <c r="B9" s="685"/>
      <c r="C9" s="391"/>
      <c r="D9" s="390"/>
      <c r="E9" s="90"/>
      <c r="F9" s="80" t="str">
        <f>IF($C9="","",VLOOKUP($C9,'Tabla 1.4 RSCIEI'!$A$5:$C$139,2,FALSE))</f>
        <v/>
      </c>
      <c r="G9" s="297" t="str">
        <f>IF($C9="","",VLOOKUP($C9,'Tabla 1.4 RSCIEI'!$A$5:$C$139,3,FALSE))</f>
        <v/>
      </c>
      <c r="H9" s="727"/>
      <c r="I9" s="719"/>
      <c r="J9" s="720"/>
      <c r="K9" s="721"/>
      <c r="L9" s="91"/>
      <c r="M9" s="722"/>
      <c r="N9" s="723"/>
      <c r="O9" s="81" t="str">
        <f t="shared" si="6"/>
        <v/>
      </c>
      <c r="P9" s="82" t="str">
        <f>IF($C9="","",IF($J9="","",IF($M9="","",IF($M9="Fabr./Venta",IF(VLOOKUP($J9,'Tabla 1.2 RSCIEI'!$A$7:$G$559,4,FALSE)&gt;0,VLOOKUP($J9,'Tabla 1.2 RSCIEI'!$A$7:$G$559,4,FALSE),"NO en tabla"),IF(VLOOKUP($J9,'Tabla 1.2 RSCIEI'!$A$7:$G$559,7,FALSE)&gt;0,VLOOKUP($J9,'Tabla 1.2 RSCIEI'!$A$6:$G$559,7,FALSE),"NO en tabla")))))</f>
        <v/>
      </c>
      <c r="Q9" s="423" t="str">
        <f t="shared" si="0"/>
        <v/>
      </c>
      <c r="R9" s="423" t="str">
        <f t="shared" si="1"/>
        <v/>
      </c>
      <c r="S9" s="88"/>
      <c r="T9" s="423" t="str">
        <f t="shared" si="2"/>
        <v/>
      </c>
      <c r="U9" s="423" t="str">
        <f t="shared" si="3"/>
        <v/>
      </c>
      <c r="V9" s="88"/>
      <c r="W9" s="382"/>
      <c r="X9" s="423" t="str">
        <f t="shared" si="4"/>
        <v/>
      </c>
      <c r="Y9" s="427" t="str">
        <f t="shared" si="5"/>
        <v/>
      </c>
    </row>
    <row r="10" spans="1:25" ht="15.95" customHeight="1" x14ac:dyDescent="0.2">
      <c r="A10" s="684"/>
      <c r="B10" s="685"/>
      <c r="C10" s="391"/>
      <c r="D10" s="390"/>
      <c r="E10" s="90"/>
      <c r="F10" s="80" t="str">
        <f>IF($C10="","",VLOOKUP($C10,'Tabla 1.4 RSCIEI'!$A$5:$C$139,2,FALSE))</f>
        <v/>
      </c>
      <c r="G10" s="297" t="str">
        <f>IF($C10="","",VLOOKUP($C10,'Tabla 1.4 RSCIEI'!$A$5:$C$139,3,FALSE))</f>
        <v/>
      </c>
      <c r="H10" s="727"/>
      <c r="I10" s="719"/>
      <c r="J10" s="720"/>
      <c r="K10" s="721"/>
      <c r="L10" s="91"/>
      <c r="M10" s="722"/>
      <c r="N10" s="723"/>
      <c r="O10" s="81" t="str">
        <f t="shared" si="6"/>
        <v/>
      </c>
      <c r="P10" s="82" t="str">
        <f>IF($C10="","",IF($J10="","",IF($M10="","",IF($M10="Fabr./Venta",IF(VLOOKUP($J10,'Tabla 1.2 RSCIEI'!$A$7:$G$559,4,FALSE)&gt;0,VLOOKUP($J10,'Tabla 1.2 RSCIEI'!$A$7:$G$559,4,FALSE),"NO en tabla"),IF(VLOOKUP($J10,'Tabla 1.2 RSCIEI'!$A$7:$G$559,7,FALSE)&gt;0,VLOOKUP($J10,'Tabla 1.2 RSCIEI'!$A$6:$G$559,7,FALSE),"NO en tabla")))))</f>
        <v/>
      </c>
      <c r="Q10" s="423" t="str">
        <f t="shared" si="0"/>
        <v/>
      </c>
      <c r="R10" s="423" t="str">
        <f t="shared" si="1"/>
        <v/>
      </c>
      <c r="S10" s="88"/>
      <c r="T10" s="423" t="str">
        <f t="shared" si="2"/>
        <v/>
      </c>
      <c r="U10" s="423" t="str">
        <f t="shared" si="3"/>
        <v/>
      </c>
      <c r="V10" s="88"/>
      <c r="W10" s="382"/>
      <c r="X10" s="423" t="str">
        <f t="shared" si="4"/>
        <v/>
      </c>
      <c r="Y10" s="427" t="str">
        <f t="shared" si="5"/>
        <v/>
      </c>
    </row>
    <row r="11" spans="1:25" ht="15.95" customHeight="1" x14ac:dyDescent="0.2">
      <c r="A11" s="684"/>
      <c r="B11" s="685"/>
      <c r="C11" s="391"/>
      <c r="D11" s="390"/>
      <c r="E11" s="90"/>
      <c r="F11" s="80" t="str">
        <f>IF($C11="","",VLOOKUP($C11,'Tabla 1.4 RSCIEI'!$A$5:$C$139,2,FALSE))</f>
        <v/>
      </c>
      <c r="G11" s="297" t="str">
        <f>IF($C11="","",VLOOKUP($C11,'Tabla 1.4 RSCIEI'!$A$5:$C$139,3,FALSE))</f>
        <v/>
      </c>
      <c r="H11" s="727"/>
      <c r="I11" s="719"/>
      <c r="J11" s="720"/>
      <c r="K11" s="721"/>
      <c r="L11" s="91"/>
      <c r="M11" s="722"/>
      <c r="N11" s="723"/>
      <c r="O11" s="81" t="str">
        <f t="shared" si="6"/>
        <v/>
      </c>
      <c r="P11" s="82" t="str">
        <f>IF($C11="","",IF($J11="","",IF($M11="","",IF($M11="Fabr./Venta",IF(VLOOKUP($J11,'Tabla 1.2 RSCIEI'!$A$7:$G$559,4,FALSE)&gt;0,VLOOKUP($J11,'Tabla 1.2 RSCIEI'!$A$7:$G$559,4,FALSE),"NO en tabla"),IF(VLOOKUP($J11,'Tabla 1.2 RSCIEI'!$A$7:$G$559,7,FALSE)&gt;0,VLOOKUP($J11,'Tabla 1.2 RSCIEI'!$A$6:$G$559,7,FALSE),"NO en tabla")))))</f>
        <v/>
      </c>
      <c r="Q11" s="423" t="str">
        <f t="shared" si="0"/>
        <v/>
      </c>
      <c r="R11" s="423" t="str">
        <f t="shared" si="1"/>
        <v/>
      </c>
      <c r="S11" s="88"/>
      <c r="T11" s="423" t="str">
        <f t="shared" si="2"/>
        <v/>
      </c>
      <c r="U11" s="423" t="str">
        <f t="shared" si="3"/>
        <v/>
      </c>
      <c r="V11" s="88"/>
      <c r="W11" s="382"/>
      <c r="X11" s="423" t="str">
        <f t="shared" si="4"/>
        <v/>
      </c>
      <c r="Y11" s="427" t="str">
        <f t="shared" si="5"/>
        <v/>
      </c>
    </row>
    <row r="12" spans="1:25" ht="15.95" customHeight="1" x14ac:dyDescent="0.2">
      <c r="A12" s="684"/>
      <c r="B12" s="685"/>
      <c r="C12" s="391"/>
      <c r="D12" s="390"/>
      <c r="E12" s="90"/>
      <c r="F12" s="80" t="str">
        <f>IF($C12="","",VLOOKUP($C12,'Tabla 1.4 RSCIEI'!$A$5:$C$139,2,FALSE))</f>
        <v/>
      </c>
      <c r="G12" s="297" t="str">
        <f>IF($C12="","",VLOOKUP($C12,'Tabla 1.4 RSCIEI'!$A$5:$C$139,3,FALSE))</f>
        <v/>
      </c>
      <c r="H12" s="727"/>
      <c r="I12" s="719"/>
      <c r="J12" s="720"/>
      <c r="K12" s="721"/>
      <c r="L12" s="91"/>
      <c r="M12" s="722"/>
      <c r="N12" s="723"/>
      <c r="O12" s="81" t="str">
        <f t="shared" si="6"/>
        <v/>
      </c>
      <c r="P12" s="82" t="str">
        <f>IF($C12="","",IF($J12="","",IF($M12="","",IF($M12="Fabr./Venta",IF(VLOOKUP($J12,'Tabla 1.2 RSCIEI'!$A$7:$G$559,4,FALSE)&gt;0,VLOOKUP($J12,'Tabla 1.2 RSCIEI'!$A$7:$G$559,4,FALSE),"NO en tabla"),IF(VLOOKUP($J12,'Tabla 1.2 RSCIEI'!$A$7:$G$559,7,FALSE)&gt;0,VLOOKUP($J12,'Tabla 1.2 RSCIEI'!$A$6:$G$559,7,FALSE),"NO en tabla")))))</f>
        <v/>
      </c>
      <c r="Q12" s="423" t="str">
        <f t="shared" si="0"/>
        <v/>
      </c>
      <c r="R12" s="423" t="str">
        <f t="shared" si="1"/>
        <v/>
      </c>
      <c r="S12" s="88"/>
      <c r="T12" s="423" t="str">
        <f t="shared" si="2"/>
        <v/>
      </c>
      <c r="U12" s="423" t="str">
        <f t="shared" si="3"/>
        <v/>
      </c>
      <c r="V12" s="88"/>
      <c r="W12" s="382"/>
      <c r="X12" s="423" t="str">
        <f t="shared" si="4"/>
        <v/>
      </c>
      <c r="Y12" s="427" t="str">
        <f t="shared" si="5"/>
        <v/>
      </c>
    </row>
    <row r="13" spans="1:25" ht="15.95" customHeight="1" x14ac:dyDescent="0.2">
      <c r="A13" s="684"/>
      <c r="B13" s="685"/>
      <c r="C13" s="391"/>
      <c r="D13" s="390"/>
      <c r="E13" s="90"/>
      <c r="F13" s="80" t="str">
        <f>IF($C13="","",VLOOKUP($C13,'Tabla 1.4 RSCIEI'!$A$5:$C$139,2,FALSE))</f>
        <v/>
      </c>
      <c r="G13" s="297" t="str">
        <f>IF($C13="","",VLOOKUP($C13,'Tabla 1.4 RSCIEI'!$A$5:$C$139,3,FALSE))</f>
        <v/>
      </c>
      <c r="H13" s="727"/>
      <c r="I13" s="719"/>
      <c r="J13" s="720"/>
      <c r="K13" s="721"/>
      <c r="L13" s="91"/>
      <c r="M13" s="722"/>
      <c r="N13" s="723"/>
      <c r="O13" s="81" t="str">
        <f t="shared" si="6"/>
        <v/>
      </c>
      <c r="P13" s="82" t="str">
        <f>IF($C13="","",IF($J13="","",IF($M13="","",IF($M13="Fabr./Venta",IF(VLOOKUP($J13,'Tabla 1.2 RSCIEI'!$A$7:$G$559,4,FALSE)&gt;0,VLOOKUP($J13,'Tabla 1.2 RSCIEI'!$A$7:$G$559,4,FALSE),"NO en tabla"),IF(VLOOKUP($J13,'Tabla 1.2 RSCIEI'!$A$7:$G$559,7,FALSE)&gt;0,VLOOKUP($J13,'Tabla 1.2 RSCIEI'!$A$6:$G$559,7,FALSE),"NO en tabla")))))</f>
        <v/>
      </c>
      <c r="Q13" s="423" t="str">
        <f t="shared" si="0"/>
        <v/>
      </c>
      <c r="R13" s="423" t="str">
        <f t="shared" si="1"/>
        <v/>
      </c>
      <c r="S13" s="88"/>
      <c r="T13" s="423" t="str">
        <f t="shared" si="2"/>
        <v/>
      </c>
      <c r="U13" s="423" t="str">
        <f t="shared" si="3"/>
        <v/>
      </c>
      <c r="V13" s="88"/>
      <c r="W13" s="382"/>
      <c r="X13" s="423" t="str">
        <f t="shared" si="4"/>
        <v/>
      </c>
      <c r="Y13" s="427" t="str">
        <f t="shared" si="5"/>
        <v/>
      </c>
    </row>
    <row r="14" spans="1:25" ht="15.95" customHeight="1" x14ac:dyDescent="0.2">
      <c r="A14" s="684"/>
      <c r="B14" s="685"/>
      <c r="C14" s="391"/>
      <c r="D14" s="390"/>
      <c r="E14" s="90"/>
      <c r="F14" s="80" t="str">
        <f>IF($C14="","",VLOOKUP($C14,'Tabla 1.4 RSCIEI'!$A$5:$C$139,2,FALSE))</f>
        <v/>
      </c>
      <c r="G14" s="297" t="str">
        <f>IF($C14="","",VLOOKUP($C14,'Tabla 1.4 RSCIEI'!$A$5:$C$139,3,FALSE))</f>
        <v/>
      </c>
      <c r="H14" s="727"/>
      <c r="I14" s="719"/>
      <c r="J14" s="720"/>
      <c r="K14" s="721"/>
      <c r="L14" s="91"/>
      <c r="M14" s="722"/>
      <c r="N14" s="723"/>
      <c r="O14" s="81" t="str">
        <f t="shared" si="6"/>
        <v/>
      </c>
      <c r="P14" s="82" t="str">
        <f>IF($C14="","",IF($J14="","",IF($M14="","",IF($M14="Fabr./Venta",IF(VLOOKUP($J14,'Tabla 1.2 RSCIEI'!$A$7:$G$559,4,FALSE)&gt;0,VLOOKUP($J14,'Tabla 1.2 RSCIEI'!$A$7:$G$559,4,FALSE),"NO en tabla"),IF(VLOOKUP($J14,'Tabla 1.2 RSCIEI'!$A$7:$G$559,7,FALSE)&gt;0,VLOOKUP($J14,'Tabla 1.2 RSCIEI'!$A$6:$G$559,7,FALSE),"NO en tabla")))))</f>
        <v/>
      </c>
      <c r="Q14" s="423" t="str">
        <f t="shared" si="0"/>
        <v/>
      </c>
      <c r="R14" s="423" t="str">
        <f t="shared" si="1"/>
        <v/>
      </c>
      <c r="S14" s="88"/>
      <c r="T14" s="423" t="str">
        <f t="shared" si="2"/>
        <v/>
      </c>
      <c r="U14" s="423" t="str">
        <f t="shared" si="3"/>
        <v/>
      </c>
      <c r="V14" s="88"/>
      <c r="W14" s="382"/>
      <c r="X14" s="423" t="str">
        <f t="shared" si="4"/>
        <v/>
      </c>
      <c r="Y14" s="427" t="str">
        <f t="shared" si="5"/>
        <v/>
      </c>
    </row>
    <row r="15" spans="1:25" ht="15.95" customHeight="1" x14ac:dyDescent="0.2">
      <c r="A15" s="684"/>
      <c r="B15" s="685"/>
      <c r="C15" s="391"/>
      <c r="D15" s="390"/>
      <c r="E15" s="90"/>
      <c r="F15" s="80" t="str">
        <f>IF($C15="","",VLOOKUP($C15,'Tabla 1.4 RSCIEI'!$A$5:$C$139,2,FALSE))</f>
        <v/>
      </c>
      <c r="G15" s="297" t="str">
        <f>IF($C15="","",VLOOKUP($C15,'Tabla 1.4 RSCIEI'!$A$5:$C$139,3,FALSE))</f>
        <v/>
      </c>
      <c r="H15" s="727"/>
      <c r="I15" s="719"/>
      <c r="J15" s="720"/>
      <c r="K15" s="721"/>
      <c r="L15" s="91"/>
      <c r="M15" s="722"/>
      <c r="N15" s="723"/>
      <c r="O15" s="81" t="str">
        <f t="shared" si="6"/>
        <v/>
      </c>
      <c r="P15" s="82" t="str">
        <f>IF($C15="","",IF($J15="","",IF($M15="","",IF($M15="Fabr./Venta",IF(VLOOKUP($J15,'Tabla 1.2 RSCIEI'!$A$7:$G$559,4,FALSE)&gt;0,VLOOKUP($J15,'Tabla 1.2 RSCIEI'!$A$7:$G$559,4,FALSE),"NO en tabla"),IF(VLOOKUP($J15,'Tabla 1.2 RSCIEI'!$A$7:$G$559,7,FALSE)&gt;0,VLOOKUP($J15,'Tabla 1.2 RSCIEI'!$A$6:$G$559,7,FALSE),"NO en tabla")))))</f>
        <v/>
      </c>
      <c r="Q15" s="423" t="str">
        <f t="shared" si="0"/>
        <v/>
      </c>
      <c r="R15" s="423" t="str">
        <f t="shared" si="1"/>
        <v/>
      </c>
      <c r="S15" s="88"/>
      <c r="T15" s="423" t="str">
        <f t="shared" si="2"/>
        <v/>
      </c>
      <c r="U15" s="423" t="str">
        <f t="shared" si="3"/>
        <v/>
      </c>
      <c r="V15" s="88"/>
      <c r="W15" s="382"/>
      <c r="X15" s="423" t="str">
        <f t="shared" si="4"/>
        <v/>
      </c>
      <c r="Y15" s="427" t="str">
        <f t="shared" si="5"/>
        <v/>
      </c>
    </row>
    <row r="16" spans="1:25" ht="15.95" customHeight="1" x14ac:dyDescent="0.2">
      <c r="A16" s="684"/>
      <c r="B16" s="685"/>
      <c r="C16" s="391"/>
      <c r="D16" s="390"/>
      <c r="E16" s="90"/>
      <c r="F16" s="80" t="str">
        <f>IF($C16="","",VLOOKUP($C16,'Tabla 1.4 RSCIEI'!$A$5:$C$139,2,FALSE))</f>
        <v/>
      </c>
      <c r="G16" s="297" t="str">
        <f>IF($C16="","",VLOOKUP($C16,'Tabla 1.4 RSCIEI'!$A$5:$C$139,3,FALSE))</f>
        <v/>
      </c>
      <c r="H16" s="727"/>
      <c r="I16" s="719"/>
      <c r="J16" s="720"/>
      <c r="K16" s="721"/>
      <c r="L16" s="91"/>
      <c r="M16" s="722"/>
      <c r="N16" s="723"/>
      <c r="O16" s="81" t="str">
        <f t="shared" si="6"/>
        <v/>
      </c>
      <c r="P16" s="82" t="str">
        <f>IF($C16="","",IF($J16="","",IF($M16="","",IF($M16="Fabr./Venta",IF(VLOOKUP($J16,'Tabla 1.2 RSCIEI'!$A$7:$G$559,4,FALSE)&gt;0,VLOOKUP($J16,'Tabla 1.2 RSCIEI'!$A$7:$G$559,4,FALSE),"NO en tabla"),IF(VLOOKUP($J16,'Tabla 1.2 RSCIEI'!$A$7:$G$559,7,FALSE)&gt;0,VLOOKUP($J16,'Tabla 1.2 RSCIEI'!$A$6:$G$559,7,FALSE),"NO en tabla")))))</f>
        <v/>
      </c>
      <c r="Q16" s="423" t="str">
        <f t="shared" si="0"/>
        <v/>
      </c>
      <c r="R16" s="423" t="str">
        <f t="shared" si="1"/>
        <v/>
      </c>
      <c r="S16" s="88"/>
      <c r="T16" s="423" t="str">
        <f t="shared" si="2"/>
        <v/>
      </c>
      <c r="U16" s="423" t="str">
        <f t="shared" si="3"/>
        <v/>
      </c>
      <c r="V16" s="88"/>
      <c r="W16" s="382"/>
      <c r="X16" s="423" t="str">
        <f t="shared" si="4"/>
        <v/>
      </c>
      <c r="Y16" s="427" t="str">
        <f t="shared" si="5"/>
        <v/>
      </c>
    </row>
    <row r="17" spans="1:25" ht="15.95" customHeight="1" x14ac:dyDescent="0.2">
      <c r="A17" s="684"/>
      <c r="B17" s="685"/>
      <c r="C17" s="391"/>
      <c r="D17" s="390"/>
      <c r="E17" s="90"/>
      <c r="F17" s="80" t="str">
        <f>IF($C17="","",VLOOKUP($C17,'Tabla 1.4 RSCIEI'!$A$5:$C$139,2,FALSE))</f>
        <v/>
      </c>
      <c r="G17" s="297" t="str">
        <f>IF($C17="","",VLOOKUP($C17,'Tabla 1.4 RSCIEI'!$A$5:$C$139,3,FALSE))</f>
        <v/>
      </c>
      <c r="H17" s="727"/>
      <c r="I17" s="719"/>
      <c r="J17" s="720"/>
      <c r="K17" s="721"/>
      <c r="L17" s="91"/>
      <c r="M17" s="722"/>
      <c r="N17" s="723"/>
      <c r="O17" s="81" t="str">
        <f t="shared" si="6"/>
        <v/>
      </c>
      <c r="P17" s="82" t="str">
        <f>IF($C17="","",IF($J17="","",IF($M17="","",IF($M17="Fabr./Venta",IF(VLOOKUP($J17,'Tabla 1.2 RSCIEI'!$A$7:$G$559,4,FALSE)&gt;0,VLOOKUP($J17,'Tabla 1.2 RSCIEI'!$A$7:$G$559,4,FALSE),"NO en tabla"),IF(VLOOKUP($J17,'Tabla 1.2 RSCIEI'!$A$7:$G$559,7,FALSE)&gt;0,VLOOKUP($J17,'Tabla 1.2 RSCIEI'!$A$6:$G$559,7,FALSE),"NO en tabla")))))</f>
        <v/>
      </c>
      <c r="Q17" s="423" t="str">
        <f t="shared" si="0"/>
        <v/>
      </c>
      <c r="R17" s="423" t="str">
        <f t="shared" si="1"/>
        <v/>
      </c>
      <c r="S17" s="88"/>
      <c r="T17" s="423" t="str">
        <f t="shared" si="2"/>
        <v/>
      </c>
      <c r="U17" s="423" t="str">
        <f t="shared" si="3"/>
        <v/>
      </c>
      <c r="V17" s="88"/>
      <c r="W17" s="382"/>
      <c r="X17" s="423" t="str">
        <f t="shared" si="4"/>
        <v/>
      </c>
      <c r="Y17" s="427" t="str">
        <f t="shared" si="5"/>
        <v/>
      </c>
    </row>
    <row r="18" spans="1:25" ht="15.95" customHeight="1" x14ac:dyDescent="0.2">
      <c r="A18" s="684"/>
      <c r="B18" s="685"/>
      <c r="C18" s="391"/>
      <c r="D18" s="390"/>
      <c r="E18" s="90"/>
      <c r="F18" s="80" t="str">
        <f>IF($C18="","",VLOOKUP($C18,'Tabla 1.4 RSCIEI'!$A$5:$C$139,2,FALSE))</f>
        <v/>
      </c>
      <c r="G18" s="297" t="str">
        <f>IF($C18="","",VLOOKUP($C18,'Tabla 1.4 RSCIEI'!$A$5:$C$139,3,FALSE))</f>
        <v/>
      </c>
      <c r="H18" s="727"/>
      <c r="I18" s="719"/>
      <c r="J18" s="720"/>
      <c r="K18" s="721"/>
      <c r="L18" s="91"/>
      <c r="M18" s="722"/>
      <c r="N18" s="723"/>
      <c r="O18" s="81" t="str">
        <f t="shared" si="6"/>
        <v/>
      </c>
      <c r="P18" s="82" t="str">
        <f>IF($C18="","",IF($J18="","",IF($M18="","",IF($M18="Fabr./Venta",IF(VLOOKUP($J18,'Tabla 1.2 RSCIEI'!$A$7:$G$559,4,FALSE)&gt;0,VLOOKUP($J18,'Tabla 1.2 RSCIEI'!$A$7:$G$559,4,FALSE),"NO en tabla"),IF(VLOOKUP($J18,'Tabla 1.2 RSCIEI'!$A$7:$G$559,7,FALSE)&gt;0,VLOOKUP($J18,'Tabla 1.2 RSCIEI'!$A$6:$G$559,7,FALSE),"NO en tabla")))))</f>
        <v/>
      </c>
      <c r="Q18" s="423" t="str">
        <f t="shared" si="0"/>
        <v/>
      </c>
      <c r="R18" s="423" t="str">
        <f t="shared" si="1"/>
        <v/>
      </c>
      <c r="S18" s="88"/>
      <c r="T18" s="423" t="str">
        <f t="shared" si="2"/>
        <v/>
      </c>
      <c r="U18" s="423" t="str">
        <f t="shared" si="3"/>
        <v/>
      </c>
      <c r="V18" s="88"/>
      <c r="W18" s="382"/>
      <c r="X18" s="423" t="str">
        <f t="shared" si="4"/>
        <v/>
      </c>
      <c r="Y18" s="427" t="str">
        <f t="shared" si="5"/>
        <v/>
      </c>
    </row>
    <row r="19" spans="1:25" ht="15.95" customHeight="1" x14ac:dyDescent="0.2">
      <c r="A19" s="684"/>
      <c r="B19" s="685"/>
      <c r="C19" s="391"/>
      <c r="D19" s="390"/>
      <c r="E19" s="90"/>
      <c r="F19" s="80" t="str">
        <f>IF($C19="","",VLOOKUP($C19,'Tabla 1.4 RSCIEI'!$A$5:$C$139,2,FALSE))</f>
        <v/>
      </c>
      <c r="G19" s="297" t="str">
        <f>IF($C19="","",VLOOKUP($C19,'Tabla 1.4 RSCIEI'!$A$5:$C$139,3,FALSE))</f>
        <v/>
      </c>
      <c r="H19" s="727"/>
      <c r="I19" s="719"/>
      <c r="J19" s="720"/>
      <c r="K19" s="721"/>
      <c r="L19" s="91"/>
      <c r="M19" s="722"/>
      <c r="N19" s="723"/>
      <c r="O19" s="81" t="str">
        <f t="shared" si="6"/>
        <v/>
      </c>
      <c r="P19" s="82" t="str">
        <f>IF($C19="","",IF($J19="","",IF($M19="","",IF($M19="Fabr./Venta",IF(VLOOKUP($J19,'Tabla 1.2 RSCIEI'!$A$7:$G$559,4,FALSE)&gt;0,VLOOKUP($J19,'Tabla 1.2 RSCIEI'!$A$7:$G$559,4,FALSE),"NO en tabla"),IF(VLOOKUP($J19,'Tabla 1.2 RSCIEI'!$A$7:$G$559,7,FALSE)&gt;0,VLOOKUP($J19,'Tabla 1.2 RSCIEI'!$A$6:$G$559,7,FALSE),"NO en tabla")))))</f>
        <v/>
      </c>
      <c r="Q19" s="423" t="str">
        <f t="shared" si="0"/>
        <v/>
      </c>
      <c r="R19" s="423" t="str">
        <f t="shared" si="1"/>
        <v/>
      </c>
      <c r="S19" s="88"/>
      <c r="T19" s="423" t="str">
        <f t="shared" si="2"/>
        <v/>
      </c>
      <c r="U19" s="423" t="str">
        <f t="shared" si="3"/>
        <v/>
      </c>
      <c r="V19" s="88"/>
      <c r="W19" s="382"/>
      <c r="X19" s="423" t="str">
        <f t="shared" si="4"/>
        <v/>
      </c>
      <c r="Y19" s="427" t="str">
        <f t="shared" si="5"/>
        <v/>
      </c>
    </row>
    <row r="20" spans="1:25" ht="15.95" customHeight="1" x14ac:dyDescent="0.2">
      <c r="A20" s="684"/>
      <c r="B20" s="685"/>
      <c r="C20" s="391"/>
      <c r="D20" s="390"/>
      <c r="E20" s="90"/>
      <c r="F20" s="80" t="str">
        <f>IF($C20="","",VLOOKUP($C20,'Tabla 1.4 RSCIEI'!$A$5:$C$139,2,FALSE))</f>
        <v/>
      </c>
      <c r="G20" s="297" t="str">
        <f>IF($C20="","",VLOOKUP($C20,'Tabla 1.4 RSCIEI'!$A$5:$C$139,3,FALSE))</f>
        <v/>
      </c>
      <c r="H20" s="727"/>
      <c r="I20" s="719"/>
      <c r="J20" s="720"/>
      <c r="K20" s="721"/>
      <c r="L20" s="91"/>
      <c r="M20" s="722"/>
      <c r="N20" s="723"/>
      <c r="O20" s="81" t="str">
        <f t="shared" si="6"/>
        <v/>
      </c>
      <c r="P20" s="82" t="str">
        <f>IF($C20="","",IF($J20="","",IF($M20="","",IF($M20="Fabr./Venta",IF(VLOOKUP($J20,'Tabla 1.2 RSCIEI'!$A$7:$G$559,4,FALSE)&gt;0,VLOOKUP($J20,'Tabla 1.2 RSCIEI'!$A$7:$G$559,4,FALSE),"NO en tabla"),IF(VLOOKUP($J20,'Tabla 1.2 RSCIEI'!$A$7:$G$559,7,FALSE)&gt;0,VLOOKUP($J20,'Tabla 1.2 RSCIEI'!$A$6:$G$559,7,FALSE),"NO en tabla")))))</f>
        <v/>
      </c>
      <c r="Q20" s="423" t="str">
        <f t="shared" si="0"/>
        <v/>
      </c>
      <c r="R20" s="423" t="str">
        <f t="shared" si="1"/>
        <v/>
      </c>
      <c r="S20" s="88"/>
      <c r="T20" s="423" t="str">
        <f t="shared" si="2"/>
        <v/>
      </c>
      <c r="U20" s="423" t="str">
        <f t="shared" si="3"/>
        <v/>
      </c>
      <c r="V20" s="88"/>
      <c r="W20" s="382"/>
      <c r="X20" s="423" t="str">
        <f t="shared" si="4"/>
        <v/>
      </c>
      <c r="Y20" s="427" t="str">
        <f t="shared" si="5"/>
        <v/>
      </c>
    </row>
    <row r="21" spans="1:25" ht="15.95" customHeight="1" x14ac:dyDescent="0.2">
      <c r="A21" s="684"/>
      <c r="B21" s="685"/>
      <c r="C21" s="391"/>
      <c r="D21" s="390"/>
      <c r="E21" s="90"/>
      <c r="F21" s="80" t="str">
        <f>IF($C21="","",VLOOKUP($C21,'Tabla 1.4 RSCIEI'!$A$5:$C$139,2,FALSE))</f>
        <v/>
      </c>
      <c r="G21" s="297" t="str">
        <f>IF($C21="","",VLOOKUP($C21,'Tabla 1.4 RSCIEI'!$A$5:$C$139,3,FALSE))</f>
        <v/>
      </c>
      <c r="H21" s="727"/>
      <c r="I21" s="719"/>
      <c r="J21" s="720"/>
      <c r="K21" s="721"/>
      <c r="L21" s="91"/>
      <c r="M21" s="722"/>
      <c r="N21" s="723"/>
      <c r="O21" s="81" t="str">
        <f t="shared" si="6"/>
        <v/>
      </c>
      <c r="P21" s="82" t="str">
        <f>IF($C21="","",IF($J21="","",IF($M21="","",IF($M21="Fabr./Venta",IF(VLOOKUP($J21,'Tabla 1.2 RSCIEI'!$A$7:$G$559,4,FALSE)&gt;0,VLOOKUP($J21,'Tabla 1.2 RSCIEI'!$A$7:$G$559,4,FALSE),"NO en tabla"),IF(VLOOKUP($J21,'Tabla 1.2 RSCIEI'!$A$7:$G$559,7,FALSE)&gt;0,VLOOKUP($J21,'Tabla 1.2 RSCIEI'!$A$6:$G$559,7,FALSE),"NO en tabla")))))</f>
        <v/>
      </c>
      <c r="Q21" s="423" t="str">
        <f t="shared" si="0"/>
        <v/>
      </c>
      <c r="R21" s="423" t="str">
        <f t="shared" si="1"/>
        <v/>
      </c>
      <c r="S21" s="88"/>
      <c r="T21" s="423" t="str">
        <f t="shared" si="2"/>
        <v/>
      </c>
      <c r="U21" s="423" t="str">
        <f t="shared" si="3"/>
        <v/>
      </c>
      <c r="V21" s="88"/>
      <c r="W21" s="382"/>
      <c r="X21" s="423" t="str">
        <f t="shared" si="4"/>
        <v/>
      </c>
      <c r="Y21" s="427" t="str">
        <f t="shared" si="5"/>
        <v/>
      </c>
    </row>
    <row r="22" spans="1:25" ht="15.95" customHeight="1" x14ac:dyDescent="0.2">
      <c r="A22" s="684"/>
      <c r="B22" s="685"/>
      <c r="C22" s="391"/>
      <c r="D22" s="390"/>
      <c r="E22" s="90"/>
      <c r="F22" s="80" t="str">
        <f>IF($C22="","",VLOOKUP($C22,'Tabla 1.4 RSCIEI'!$A$5:$C$139,2,FALSE))</f>
        <v/>
      </c>
      <c r="G22" s="297" t="str">
        <f>IF($C22="","",VLOOKUP($C22,'Tabla 1.4 RSCIEI'!$A$5:$C$139,3,FALSE))</f>
        <v/>
      </c>
      <c r="H22" s="727"/>
      <c r="I22" s="719"/>
      <c r="J22" s="720"/>
      <c r="K22" s="721"/>
      <c r="L22" s="91"/>
      <c r="M22" s="722"/>
      <c r="N22" s="723"/>
      <c r="O22" s="81" t="str">
        <f t="shared" si="6"/>
        <v/>
      </c>
      <c r="P22" s="82" t="str">
        <f>IF($C22="","",IF($J22="","",IF($M22="","",IF($M22="Fabr./Venta",IF(VLOOKUP($J22,'Tabla 1.2 RSCIEI'!$A$7:$G$559,4,FALSE)&gt;0,VLOOKUP($J22,'Tabla 1.2 RSCIEI'!$A$7:$G$559,4,FALSE),"NO en tabla"),IF(VLOOKUP($J22,'Tabla 1.2 RSCIEI'!$A$7:$G$559,7,FALSE)&gt;0,VLOOKUP($J22,'Tabla 1.2 RSCIEI'!$A$6:$G$559,7,FALSE),"NO en tabla")))))</f>
        <v/>
      </c>
      <c r="Q22" s="423" t="str">
        <f t="shared" si="0"/>
        <v/>
      </c>
      <c r="R22" s="423" t="str">
        <f t="shared" si="1"/>
        <v/>
      </c>
      <c r="S22" s="88"/>
      <c r="T22" s="423" t="str">
        <f t="shared" si="2"/>
        <v/>
      </c>
      <c r="U22" s="423" t="str">
        <f t="shared" si="3"/>
        <v/>
      </c>
      <c r="V22" s="88"/>
      <c r="W22" s="382"/>
      <c r="X22" s="423" t="str">
        <f t="shared" si="4"/>
        <v/>
      </c>
      <c r="Y22" s="427" t="str">
        <f t="shared" si="5"/>
        <v/>
      </c>
    </row>
    <row r="23" spans="1:25" ht="15.95" customHeight="1" x14ac:dyDescent="0.2">
      <c r="A23" s="684"/>
      <c r="B23" s="685"/>
      <c r="C23" s="391"/>
      <c r="D23" s="390"/>
      <c r="E23" s="90"/>
      <c r="F23" s="80" t="str">
        <f>IF($C23="","",VLOOKUP($C23,'Tabla 1.4 RSCIEI'!$A$5:$C$139,2,FALSE))</f>
        <v/>
      </c>
      <c r="G23" s="297" t="str">
        <f>IF($C23="","",VLOOKUP($C23,'Tabla 1.4 RSCIEI'!$A$5:$C$139,3,FALSE))</f>
        <v/>
      </c>
      <c r="H23" s="727"/>
      <c r="I23" s="719"/>
      <c r="J23" s="720"/>
      <c r="K23" s="721"/>
      <c r="L23" s="91"/>
      <c r="M23" s="722"/>
      <c r="N23" s="723"/>
      <c r="O23" s="81" t="str">
        <f>IF(OR($C23="",$E23=""),"",IF($H23="",$E23*$F23*$G23,$E23*$F23*$H23))</f>
        <v/>
      </c>
      <c r="P23" s="82" t="str">
        <f>IF($C23="","",IF($J23="","",IF($M23="","",IF($M23="Fabr./Venta",IF(VLOOKUP($J23,'Tabla 1.2 RSCIEI'!$A$7:$G$559,4,FALSE)&gt;0,VLOOKUP($J23,'Tabla 1.2 RSCIEI'!$A$7:$G$559,4,FALSE),"NO en tabla"),IF(VLOOKUP($J23,'Tabla 1.2 RSCIEI'!$A$7:$G$559,7,FALSE)&gt;0,VLOOKUP($J23,'Tabla 1.2 RSCIEI'!$A$6:$G$559,7,FALSE),"NO en tabla")))))</f>
        <v/>
      </c>
      <c r="Q23" s="423" t="str">
        <f t="shared" si="0"/>
        <v/>
      </c>
      <c r="R23" s="423" t="str">
        <f t="shared" si="1"/>
        <v/>
      </c>
      <c r="S23" s="88"/>
      <c r="T23" s="423" t="str">
        <f t="shared" si="2"/>
        <v/>
      </c>
      <c r="U23" s="423" t="str">
        <f t="shared" si="3"/>
        <v/>
      </c>
      <c r="V23" s="88"/>
      <c r="W23" s="382"/>
      <c r="X23" s="423" t="str">
        <f t="shared" si="4"/>
        <v/>
      </c>
      <c r="Y23" s="427" t="str">
        <f t="shared" si="5"/>
        <v/>
      </c>
    </row>
    <row r="24" spans="1:25" ht="15.95" customHeight="1" x14ac:dyDescent="0.2">
      <c r="A24" s="684"/>
      <c r="B24" s="685"/>
      <c r="C24" s="391"/>
      <c r="D24" s="390"/>
      <c r="E24" s="90"/>
      <c r="F24" s="80" t="str">
        <f>IF($C24="","",VLOOKUP($C24,'Tabla 1.4 RSCIEI'!$A$5:$C$139,2,FALSE))</f>
        <v/>
      </c>
      <c r="G24" s="297" t="str">
        <f>IF($C24="","",VLOOKUP($C24,'Tabla 1.4 RSCIEI'!$A$5:$C$139,3,FALSE))</f>
        <v/>
      </c>
      <c r="H24" s="718"/>
      <c r="I24" s="719"/>
      <c r="J24" s="720"/>
      <c r="K24" s="721"/>
      <c r="L24" s="91"/>
      <c r="M24" s="722"/>
      <c r="N24" s="723"/>
      <c r="O24" s="81" t="str">
        <f>IF(OR($C24="",$E24=""),"",IF($H24="",$E24*$F24*$G24,$E24*$F24*$H24))</f>
        <v/>
      </c>
      <c r="P24" s="82" t="str">
        <f>IF($C24="","",IF($J24="","",IF($M24="","",IF($M24="Fabr./Venta",IF(VLOOKUP($J24,'Tabla 1.2 RSCIEI'!$A$7:$G$559,4,FALSE)&gt;0,VLOOKUP($J24,'Tabla 1.2 RSCIEI'!$A$7:$G$559,4,FALSE),"NO en tabla"),IF(VLOOKUP($J24,'Tabla 1.2 RSCIEI'!$A$7:$G$559,7,FALSE)&gt;0,VLOOKUP($J24,'Tabla 1.2 RSCIEI'!$A$6:$G$559,7,FALSE),"NO en tabla")))))</f>
        <v/>
      </c>
      <c r="Q24" s="423" t="str">
        <f t="shared" si="0"/>
        <v/>
      </c>
      <c r="R24" s="423" t="str">
        <f t="shared" si="1"/>
        <v/>
      </c>
      <c r="S24" s="88"/>
      <c r="T24" s="423" t="str">
        <f t="shared" si="2"/>
        <v/>
      </c>
      <c r="U24" s="423" t="str">
        <f t="shared" si="3"/>
        <v/>
      </c>
      <c r="V24" s="88"/>
      <c r="W24" s="382"/>
      <c r="X24" s="423" t="str">
        <f t="shared" si="4"/>
        <v/>
      </c>
      <c r="Y24" s="427" t="str">
        <f t="shared" si="5"/>
        <v/>
      </c>
    </row>
    <row r="25" spans="1:25" ht="15.95" customHeight="1" x14ac:dyDescent="0.2">
      <c r="A25" s="684"/>
      <c r="B25" s="685"/>
      <c r="C25" s="391"/>
      <c r="D25" s="390"/>
      <c r="E25" s="90"/>
      <c r="F25" s="80" t="str">
        <f>IF($C25="","",VLOOKUP($C25,'Tabla 1.4 RSCIEI'!$A$5:$C$139,2,FALSE))</f>
        <v/>
      </c>
      <c r="G25" s="297" t="str">
        <f>IF($C25="","",VLOOKUP($C25,'Tabla 1.4 RSCIEI'!$A$5:$C$139,3,FALSE))</f>
        <v/>
      </c>
      <c r="H25" s="718"/>
      <c r="I25" s="719"/>
      <c r="J25" s="720"/>
      <c r="K25" s="721"/>
      <c r="L25" s="91"/>
      <c r="M25" s="722"/>
      <c r="N25" s="723"/>
      <c r="O25" s="81" t="str">
        <f>IF(OR($C25="",$E25=""),"",IF($H25="",$E25*$F25*$G25,$E25*$F25*$H25))</f>
        <v/>
      </c>
      <c r="P25" s="82" t="str">
        <f>IF($C25="","",IF($J25="","",IF($M25="","",IF($M25="Fabr./Venta",IF(VLOOKUP($J25,'Tabla 1.2 RSCIEI'!$A$7:$G$559,4,FALSE)&gt;0,VLOOKUP($J25,'Tabla 1.2 RSCIEI'!$A$7:$G$559,4,FALSE),"NO en tabla"),IF(VLOOKUP($J25,'Tabla 1.2 RSCIEI'!$A$7:$G$559,7,FALSE)&gt;0,VLOOKUP($J25,'Tabla 1.2 RSCIEI'!$A$6:$G$559,7,FALSE),"NO en tabla")))))</f>
        <v/>
      </c>
      <c r="Q25" s="423" t="str">
        <f t="shared" si="0"/>
        <v/>
      </c>
      <c r="R25" s="423" t="str">
        <f t="shared" si="1"/>
        <v/>
      </c>
      <c r="S25" s="88"/>
      <c r="T25" s="423" t="str">
        <f t="shared" si="2"/>
        <v/>
      </c>
      <c r="U25" s="423" t="str">
        <f t="shared" si="3"/>
        <v/>
      </c>
      <c r="V25" s="88"/>
      <c r="W25" s="382"/>
      <c r="X25" s="423" t="str">
        <f t="shared" si="4"/>
        <v/>
      </c>
      <c r="Y25" s="427" t="str">
        <f t="shared" si="5"/>
        <v/>
      </c>
    </row>
    <row r="26" spans="1:25" ht="9.9499999999999993" customHeight="1" x14ac:dyDescent="0.2">
      <c r="A26" s="162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389"/>
    </row>
    <row r="27" spans="1:25" ht="15.95" customHeight="1" thickBot="1" x14ac:dyDescent="0.25">
      <c r="A27" s="163"/>
      <c r="B27" s="89"/>
      <c r="C27" s="89"/>
      <c r="D27" s="89"/>
      <c r="E27" s="85" t="str">
        <f>IF(OR(SUM($F6:$F25)=0,SUM($E6:$E25)=0),"",SUMIF($P6:$P25,"&gt;0",$E6:$E25))</f>
        <v/>
      </c>
      <c r="F27" s="89"/>
      <c r="G27" s="89"/>
      <c r="H27" s="89"/>
      <c r="I27" s="89"/>
      <c r="J27" s="89"/>
      <c r="K27" s="89"/>
      <c r="L27" s="89"/>
      <c r="M27" s="89"/>
      <c r="N27" s="89"/>
      <c r="O27" s="86" t="str">
        <f>IF(SUM($O6:$O25)=0,"",SUMIF($P6:$P25,"&gt;0",$O6:$O25))</f>
        <v/>
      </c>
      <c r="P27" s="89"/>
      <c r="Q27" s="424" t="str">
        <f>IF(OR($E$27="",$E$27=0),"",INT((SUMIF($P6:$P25,"&gt;1",$E6:$E25))*100/$E$27))</f>
        <v/>
      </c>
      <c r="R27" s="425" t="str">
        <f>IF(OR($E$27="",$E$27=0),"",INT((SUMIF($P6:$P25,"&gt;1,5",$E6:$E25))*100/$E$27))</f>
        <v/>
      </c>
      <c r="S27" s="89"/>
      <c r="T27" s="89"/>
      <c r="U27" s="89"/>
      <c r="V27" s="89"/>
      <c r="W27" s="408" t="str">
        <f>IF(SUM($W6:$W25)=0,"",IF(COUNTIF($P6:$P25,"NO en tabla")&gt;0,"NO en tabla",SUMIFS($W6:$W25,$E6:$E25,"&gt;0",$P6:$P25,"&gt;0")))</f>
        <v/>
      </c>
      <c r="X27" s="424" t="str">
        <f>IF(OR($E$27="",$E$27=0,$W$83="",$W$83=0,$W$83="NO en tabla"),"",INT((SUMIFS($W6:$W25,$P6:$P25,"&gt;1",$O6:$O25,"&gt;0"))*100/$W$83))</f>
        <v/>
      </c>
      <c r="Y27" s="428" t="str">
        <f>IF(OR($E$27="",$E$27=0,$W$83="",$W$83=0,$W$83="NO en tabla"),"",INT((SUMIFS($W6:$W25,$P6:$P25,"&gt;1,5",$O6:$O25,"&gt;0"))*100/$W$83))</f>
        <v/>
      </c>
    </row>
    <row r="28" spans="1:25" ht="9.9499999999999993" customHeight="1" thickBot="1" x14ac:dyDescent="0.25">
      <c r="A28" s="724"/>
      <c r="B28" s="725"/>
      <c r="C28" s="725"/>
      <c r="D28" s="725"/>
      <c r="E28" s="725"/>
      <c r="F28" s="725"/>
      <c r="G28" s="725"/>
      <c r="H28" s="725"/>
      <c r="I28" s="725"/>
      <c r="J28" s="725"/>
      <c r="K28" s="725"/>
      <c r="L28" s="725"/>
      <c r="M28" s="725"/>
      <c r="N28" s="725"/>
      <c r="O28" s="725"/>
      <c r="P28" s="725"/>
      <c r="Q28" s="725"/>
      <c r="R28" s="725"/>
      <c r="S28" s="725"/>
      <c r="T28" s="725"/>
      <c r="U28" s="725"/>
      <c r="V28" s="725"/>
      <c r="W28" s="725"/>
      <c r="X28" s="725"/>
      <c r="Y28" s="726"/>
    </row>
    <row r="29" spans="1:25" ht="21" customHeight="1" x14ac:dyDescent="0.2">
      <c r="A29" s="709" t="s">
        <v>407</v>
      </c>
      <c r="B29" s="710"/>
      <c r="C29" s="674" t="s">
        <v>410</v>
      </c>
      <c r="D29" s="675"/>
      <c r="E29" s="675"/>
      <c r="F29" s="675"/>
      <c r="G29" s="675"/>
      <c r="H29" s="675"/>
      <c r="I29" s="675"/>
      <c r="J29" s="675"/>
      <c r="K29" s="675"/>
      <c r="L29" s="675"/>
      <c r="M29" s="675"/>
      <c r="N29" s="675"/>
      <c r="O29" s="675"/>
      <c r="P29" s="675"/>
      <c r="Q29" s="675"/>
      <c r="R29" s="675"/>
      <c r="S29" s="675"/>
      <c r="T29" s="675"/>
      <c r="U29" s="675"/>
      <c r="V29" s="675"/>
      <c r="W29" s="675"/>
      <c r="X29" s="675"/>
      <c r="Y29" s="676"/>
    </row>
    <row r="30" spans="1:25" ht="15.95" customHeight="1" x14ac:dyDescent="0.2">
      <c r="A30" s="711"/>
      <c r="B30" s="712"/>
      <c r="C30" s="715" t="s">
        <v>420</v>
      </c>
      <c r="D30" s="716"/>
      <c r="E30" s="716"/>
      <c r="F30" s="716"/>
      <c r="G30" s="716"/>
      <c r="H30" s="716"/>
      <c r="I30" s="717"/>
      <c r="J30" s="78" t="s">
        <v>118</v>
      </c>
      <c r="K30" s="690" t="s">
        <v>417</v>
      </c>
      <c r="L30" s="570"/>
      <c r="M30" s="690" t="s">
        <v>853</v>
      </c>
      <c r="N30" s="570"/>
      <c r="O30" s="78" t="s">
        <v>843</v>
      </c>
      <c r="P30" s="78" t="s">
        <v>823</v>
      </c>
      <c r="Q30" s="668" t="s">
        <v>1077</v>
      </c>
      <c r="R30" s="442"/>
      <c r="S30" s="442"/>
      <c r="T30" s="442"/>
      <c r="U30" s="669"/>
      <c r="V30" s="88"/>
      <c r="W30" s="668" t="s">
        <v>1078</v>
      </c>
      <c r="X30" s="442"/>
      <c r="Y30" s="670"/>
    </row>
    <row r="31" spans="1:25" ht="15.95" customHeight="1" x14ac:dyDescent="0.2">
      <c r="A31" s="711"/>
      <c r="B31" s="712"/>
      <c r="C31" s="690" t="s">
        <v>543</v>
      </c>
      <c r="D31" s="569"/>
      <c r="E31" s="569"/>
      <c r="F31" s="569"/>
      <c r="G31" s="569"/>
      <c r="H31" s="569"/>
      <c r="I31" s="570"/>
      <c r="J31" s="78" t="s">
        <v>845</v>
      </c>
      <c r="K31" s="690" t="s">
        <v>851</v>
      </c>
      <c r="L31" s="570"/>
      <c r="M31" s="690" t="s">
        <v>1061</v>
      </c>
      <c r="N31" s="570"/>
      <c r="O31" s="78" t="s">
        <v>852</v>
      </c>
      <c r="P31" s="78" t="s">
        <v>125</v>
      </c>
      <c r="Q31" s="79">
        <v>1.5</v>
      </c>
      <c r="R31" s="79">
        <v>2</v>
      </c>
      <c r="S31" s="88"/>
      <c r="T31" s="79">
        <v>1.5</v>
      </c>
      <c r="U31" s="79">
        <v>2</v>
      </c>
      <c r="V31" s="88"/>
      <c r="W31" s="18" t="s">
        <v>118</v>
      </c>
      <c r="X31" s="379">
        <v>1.5</v>
      </c>
      <c r="Y31" s="388">
        <v>2</v>
      </c>
    </row>
    <row r="32" spans="1:25" ht="15.95" customHeight="1" x14ac:dyDescent="0.2">
      <c r="A32" s="713"/>
      <c r="B32" s="714"/>
      <c r="C32" s="515" t="s">
        <v>415</v>
      </c>
      <c r="D32" s="481"/>
      <c r="E32" s="481"/>
      <c r="F32" s="481"/>
      <c r="G32" s="481"/>
      <c r="H32" s="481"/>
      <c r="I32" s="490"/>
      <c r="J32" s="19" t="s">
        <v>8</v>
      </c>
      <c r="K32" s="515" t="s">
        <v>10</v>
      </c>
      <c r="L32" s="490"/>
      <c r="M32" s="294" t="s">
        <v>1063</v>
      </c>
      <c r="N32" s="294" t="s">
        <v>1058</v>
      </c>
      <c r="O32" s="19" t="s">
        <v>15</v>
      </c>
      <c r="P32" s="19" t="s">
        <v>116</v>
      </c>
      <c r="Q32" s="665" t="s">
        <v>1076</v>
      </c>
      <c r="R32" s="666"/>
      <c r="S32" s="88"/>
      <c r="T32" s="665" t="s">
        <v>1074</v>
      </c>
      <c r="U32" s="490"/>
      <c r="V32" s="88"/>
      <c r="W32" s="19" t="s">
        <v>8</v>
      </c>
      <c r="X32" s="665" t="s">
        <v>1076</v>
      </c>
      <c r="Y32" s="667"/>
    </row>
    <row r="33" spans="1:25" ht="15.95" customHeight="1" x14ac:dyDescent="0.2">
      <c r="A33" s="684"/>
      <c r="B33" s="685"/>
      <c r="C33" s="686"/>
      <c r="D33" s="687"/>
      <c r="E33" s="687"/>
      <c r="F33" s="687"/>
      <c r="G33" s="687"/>
      <c r="H33" s="687"/>
      <c r="I33" s="93"/>
      <c r="J33" s="51"/>
      <c r="K33" s="688" t="str">
        <f>IF($C33="","",VLOOKUP($C33,'Tabla 1.2 Fab&amp;Venta'!$A$6:$D$496,2,FALSE))</f>
        <v/>
      </c>
      <c r="L33" s="689"/>
      <c r="M33" s="296" t="str">
        <f>IF($C33="","",VLOOKUP($C33,'Tabla 1.2 Fab&amp;Venta'!$A$6:$D$496,3,FALSE))</f>
        <v/>
      </c>
      <c r="N33" s="92"/>
      <c r="O33" s="81" t="str">
        <f>IF(OR($C33="",$J33=""),"",IF($N33="",$J33*$K33*$M33, $J33*$K33*$N33))</f>
        <v/>
      </c>
      <c r="P33" s="76" t="str">
        <f>IF($C33="","",VLOOKUP($C33,'Tabla 1.2 Fab&amp;Venta'!$A$6:$D$496,4,FALSE))</f>
        <v/>
      </c>
      <c r="Q33" s="423" t="str">
        <f>IF(OR($P33="",$J33=""),"",IF($P33=1.5,INT($J33*100/$J$54),""))</f>
        <v/>
      </c>
      <c r="R33" s="423" t="str">
        <f>IF(OR($P33="",$J33=""),"",IF($P33=2,INT($J33*100/$J$54),""))</f>
        <v/>
      </c>
      <c r="S33" s="88"/>
      <c r="T33" s="423" t="str">
        <f>IF(OR($P33="",$J33="",$O$83="",$O$83="NO en tabla"),"",IF($P33=1.5,INT($O33*100/$O$83),""))</f>
        <v/>
      </c>
      <c r="U33" s="423" t="str">
        <f>IF(OR($P33="",$J33="",$O$83="",$O$83="NO en tabla"),"",IF($P33=2,INT($O33*100/$O$83),""))</f>
        <v/>
      </c>
      <c r="V33" s="88"/>
      <c r="W33" s="381" t="str">
        <f>IF(OR($J33="",$O33=""),"",$J33)</f>
        <v/>
      </c>
      <c r="X33" s="423" t="str">
        <f>IF(OR($P33="",$J33="",$W$83="",$W$83="NO en tabla"),"",IF($P33=1.5,INT($W33*100/$W$83),""))</f>
        <v/>
      </c>
      <c r="Y33" s="427" t="str">
        <f>IF(OR($P33="",$J33="",$W$83="",$W$83="NO en tabla"),"",IF($P33=2,INT($W33*100/$W$83),""))</f>
        <v/>
      </c>
    </row>
    <row r="34" spans="1:25" ht="15.95" customHeight="1" x14ac:dyDescent="0.2">
      <c r="A34" s="684"/>
      <c r="B34" s="685"/>
      <c r="C34" s="686"/>
      <c r="D34" s="687"/>
      <c r="E34" s="687"/>
      <c r="F34" s="687"/>
      <c r="G34" s="687"/>
      <c r="H34" s="687"/>
      <c r="I34" s="93"/>
      <c r="J34" s="51"/>
      <c r="K34" s="688" t="str">
        <f>IF($C34="","",VLOOKUP($C34,'Tabla 1.2 Fab&amp;Venta'!$A$6:$D$496,2,FALSE))</f>
        <v/>
      </c>
      <c r="L34" s="689"/>
      <c r="M34" s="296" t="str">
        <f>IF($C34="","",VLOOKUP($C34,'Tabla 1.2 Fab&amp;Venta'!$A$6:$D$496,3,FALSE))</f>
        <v/>
      </c>
      <c r="N34" s="92"/>
      <c r="O34" s="81" t="str">
        <f>IF(OR($C34="",$J34=""),"",IF($N34="",$J34*$K34*$M34, $J34*$K34*$N34))</f>
        <v/>
      </c>
      <c r="P34" s="76" t="str">
        <f>IF($C34="","",VLOOKUP($C34,'Tabla 1.2 Fab&amp;Venta'!$A$6:$D$496,4,FALSE))</f>
        <v/>
      </c>
      <c r="Q34" s="423" t="str">
        <f t="shared" ref="Q34:Q52" si="7">IF(OR($P34="",$J34=""),"",IF($P34=1.5,INT($J34*100/$J$54),""))</f>
        <v/>
      </c>
      <c r="R34" s="423" t="str">
        <f t="shared" ref="R34:R52" si="8">IF(OR($P34="",$J34=""),"",IF($P34=2,INT($J34*100/$J$54),""))</f>
        <v/>
      </c>
      <c r="S34" s="88"/>
      <c r="T34" s="423" t="str">
        <f t="shared" ref="T34:T52" si="9">IF(OR($P34="",$J34="",$O$83="",$O$83="NO en tabla"),"",IF($P34=1.5,INT($O34*100/$O$83),""))</f>
        <v/>
      </c>
      <c r="U34" s="423" t="str">
        <f t="shared" ref="U34:U52" si="10">IF(OR($P34="",$J34="",$O$83="",$O$83="NO en tabla"),"",IF($P34=2,INT($O34*100/$O$83),""))</f>
        <v/>
      </c>
      <c r="V34" s="88"/>
      <c r="W34" s="381" t="str">
        <f t="shared" ref="W34:W52" si="11">IF(OR($J34="",$O34=""),"",$J34)</f>
        <v/>
      </c>
      <c r="X34" s="423" t="str">
        <f t="shared" ref="X34:X52" si="12">IF(OR($P34="",$J34="",$W$83="",$W$83="NO en tabla"),"",IF($P34=1.5,INT($W34*100/$W$83),""))</f>
        <v/>
      </c>
      <c r="Y34" s="427" t="str">
        <f t="shared" ref="Y34:Y52" si="13">IF(OR($P34="",$J34="",$W$83="",$W$83="NO en tabla"),"",IF($P34=2,INT($W34*100/$W$83),""))</f>
        <v/>
      </c>
    </row>
    <row r="35" spans="1:25" ht="15.95" customHeight="1" x14ac:dyDescent="0.2">
      <c r="A35" s="684"/>
      <c r="B35" s="685"/>
      <c r="C35" s="686"/>
      <c r="D35" s="687"/>
      <c r="E35" s="687"/>
      <c r="F35" s="687"/>
      <c r="G35" s="687"/>
      <c r="H35" s="687"/>
      <c r="I35" s="93"/>
      <c r="J35" s="51"/>
      <c r="K35" s="688" t="str">
        <f>IF($C35="","",VLOOKUP($C35,'Tabla 1.2 Fab&amp;Venta'!$A$6:$D$496,2,FALSE))</f>
        <v/>
      </c>
      <c r="L35" s="689"/>
      <c r="M35" s="296" t="str">
        <f>IF($C35="","",VLOOKUP($C35,'Tabla 1.2 Fab&amp;Venta'!$A$6:$D$496,3,FALSE))</f>
        <v/>
      </c>
      <c r="N35" s="92"/>
      <c r="O35" s="81" t="str">
        <f t="shared" ref="O35:O49" si="14">IF(OR($C35="",$J35=""),"",IF($N35="",$J35*$K35*$M35, $J35*$K35*$N35))</f>
        <v/>
      </c>
      <c r="P35" s="76" t="str">
        <f>IF($C35="","",VLOOKUP($C35,'Tabla 1.2 Fab&amp;Venta'!$A$6:$D$496,4,FALSE))</f>
        <v/>
      </c>
      <c r="Q35" s="423" t="str">
        <f t="shared" si="7"/>
        <v/>
      </c>
      <c r="R35" s="423" t="str">
        <f t="shared" si="8"/>
        <v/>
      </c>
      <c r="S35" s="88"/>
      <c r="T35" s="423" t="str">
        <f t="shared" si="9"/>
        <v/>
      </c>
      <c r="U35" s="423" t="str">
        <f t="shared" si="10"/>
        <v/>
      </c>
      <c r="V35" s="88"/>
      <c r="W35" s="381" t="str">
        <f t="shared" si="11"/>
        <v/>
      </c>
      <c r="X35" s="423" t="str">
        <f t="shared" si="12"/>
        <v/>
      </c>
      <c r="Y35" s="427" t="str">
        <f t="shared" si="13"/>
        <v/>
      </c>
    </row>
    <row r="36" spans="1:25" ht="15.95" customHeight="1" x14ac:dyDescent="0.2">
      <c r="A36" s="684"/>
      <c r="B36" s="685"/>
      <c r="C36" s="686"/>
      <c r="D36" s="687"/>
      <c r="E36" s="687"/>
      <c r="F36" s="687"/>
      <c r="G36" s="687"/>
      <c r="H36" s="687"/>
      <c r="I36" s="93"/>
      <c r="J36" s="51"/>
      <c r="K36" s="688" t="str">
        <f>IF($C36="","",VLOOKUP($C36,'Tabla 1.2 Fab&amp;Venta'!$A$6:$D$496,2,FALSE))</f>
        <v/>
      </c>
      <c r="L36" s="689"/>
      <c r="M36" s="296" t="str">
        <f>IF($C36="","",VLOOKUP($C36,'Tabla 1.2 Fab&amp;Venta'!$A$6:$D$496,3,FALSE))</f>
        <v/>
      </c>
      <c r="N36" s="92"/>
      <c r="O36" s="81" t="str">
        <f t="shared" si="14"/>
        <v/>
      </c>
      <c r="P36" s="76" t="str">
        <f>IF($C36="","",VLOOKUP($C36,'Tabla 1.2 Fab&amp;Venta'!$A$6:$D$496,4,FALSE))</f>
        <v/>
      </c>
      <c r="Q36" s="423" t="str">
        <f t="shared" si="7"/>
        <v/>
      </c>
      <c r="R36" s="423" t="str">
        <f t="shared" si="8"/>
        <v/>
      </c>
      <c r="S36" s="88"/>
      <c r="T36" s="423" t="str">
        <f t="shared" si="9"/>
        <v/>
      </c>
      <c r="U36" s="423" t="str">
        <f t="shared" si="10"/>
        <v/>
      </c>
      <c r="V36" s="88"/>
      <c r="W36" s="381" t="str">
        <f t="shared" si="11"/>
        <v/>
      </c>
      <c r="X36" s="423" t="str">
        <f t="shared" si="12"/>
        <v/>
      </c>
      <c r="Y36" s="427" t="str">
        <f t="shared" si="13"/>
        <v/>
      </c>
    </row>
    <row r="37" spans="1:25" ht="15.95" customHeight="1" x14ac:dyDescent="0.2">
      <c r="A37" s="684"/>
      <c r="B37" s="685"/>
      <c r="C37" s="686"/>
      <c r="D37" s="687"/>
      <c r="E37" s="687"/>
      <c r="F37" s="687"/>
      <c r="G37" s="687"/>
      <c r="H37" s="687"/>
      <c r="I37" s="93"/>
      <c r="J37" s="51"/>
      <c r="K37" s="688" t="str">
        <f>IF($C37="","",VLOOKUP($C37,'Tabla 1.2 Fab&amp;Venta'!$A$6:$D$496,2,FALSE))</f>
        <v/>
      </c>
      <c r="L37" s="689"/>
      <c r="M37" s="296" t="str">
        <f>IF($C37="","",VLOOKUP($C37,'Tabla 1.2 Fab&amp;Venta'!$A$6:$D$496,3,FALSE))</f>
        <v/>
      </c>
      <c r="N37" s="92"/>
      <c r="O37" s="81" t="str">
        <f t="shared" si="14"/>
        <v/>
      </c>
      <c r="P37" s="76" t="str">
        <f>IF($C37="","",VLOOKUP($C37,'Tabla 1.2 Fab&amp;Venta'!$A$6:$D$496,4,FALSE))</f>
        <v/>
      </c>
      <c r="Q37" s="423" t="str">
        <f t="shared" si="7"/>
        <v/>
      </c>
      <c r="R37" s="423" t="str">
        <f t="shared" si="8"/>
        <v/>
      </c>
      <c r="S37" s="88"/>
      <c r="T37" s="423" t="str">
        <f t="shared" si="9"/>
        <v/>
      </c>
      <c r="U37" s="423" t="str">
        <f t="shared" si="10"/>
        <v/>
      </c>
      <c r="V37" s="88"/>
      <c r="W37" s="381" t="str">
        <f t="shared" si="11"/>
        <v/>
      </c>
      <c r="X37" s="423" t="str">
        <f t="shared" si="12"/>
        <v/>
      </c>
      <c r="Y37" s="427" t="str">
        <f t="shared" si="13"/>
        <v/>
      </c>
    </row>
    <row r="38" spans="1:25" ht="15.95" customHeight="1" x14ac:dyDescent="0.2">
      <c r="A38" s="684"/>
      <c r="B38" s="685"/>
      <c r="C38" s="686"/>
      <c r="D38" s="687"/>
      <c r="E38" s="687"/>
      <c r="F38" s="687"/>
      <c r="G38" s="687"/>
      <c r="H38" s="687"/>
      <c r="I38" s="93"/>
      <c r="J38" s="51"/>
      <c r="K38" s="688" t="str">
        <f>IF($C38="","",VLOOKUP($C38,'Tabla 1.2 Fab&amp;Venta'!$A$6:$D$496,2,FALSE))</f>
        <v/>
      </c>
      <c r="L38" s="689"/>
      <c r="M38" s="296" t="str">
        <f>IF($C38="","",VLOOKUP($C38,'Tabla 1.2 Fab&amp;Venta'!$A$6:$D$496,3,FALSE))</f>
        <v/>
      </c>
      <c r="N38" s="92"/>
      <c r="O38" s="81" t="str">
        <f t="shared" si="14"/>
        <v/>
      </c>
      <c r="P38" s="76" t="str">
        <f>IF($C38="","",VLOOKUP($C38,'Tabla 1.2 Fab&amp;Venta'!$A$6:$D$496,4,FALSE))</f>
        <v/>
      </c>
      <c r="Q38" s="423" t="str">
        <f t="shared" si="7"/>
        <v/>
      </c>
      <c r="R38" s="423" t="str">
        <f t="shared" si="8"/>
        <v/>
      </c>
      <c r="S38" s="88"/>
      <c r="T38" s="423" t="str">
        <f t="shared" si="9"/>
        <v/>
      </c>
      <c r="U38" s="423" t="str">
        <f t="shared" si="10"/>
        <v/>
      </c>
      <c r="V38" s="88"/>
      <c r="W38" s="381" t="str">
        <f t="shared" si="11"/>
        <v/>
      </c>
      <c r="X38" s="423" t="str">
        <f t="shared" si="12"/>
        <v/>
      </c>
      <c r="Y38" s="427" t="str">
        <f t="shared" si="13"/>
        <v/>
      </c>
    </row>
    <row r="39" spans="1:25" ht="15.95" customHeight="1" x14ac:dyDescent="0.2">
      <c r="A39" s="684"/>
      <c r="B39" s="685"/>
      <c r="C39" s="686"/>
      <c r="D39" s="687"/>
      <c r="E39" s="687"/>
      <c r="F39" s="687"/>
      <c r="G39" s="687"/>
      <c r="H39" s="687"/>
      <c r="I39" s="93"/>
      <c r="J39" s="51"/>
      <c r="K39" s="688" t="str">
        <f>IF($C39="","",VLOOKUP($C39,'Tabla 1.2 Fab&amp;Venta'!$A$6:$D$496,2,FALSE))</f>
        <v/>
      </c>
      <c r="L39" s="689"/>
      <c r="M39" s="296" t="str">
        <f>IF($C39="","",VLOOKUP($C39,'Tabla 1.2 Fab&amp;Venta'!$A$6:$D$496,3,FALSE))</f>
        <v/>
      </c>
      <c r="N39" s="92"/>
      <c r="O39" s="81" t="str">
        <f t="shared" si="14"/>
        <v/>
      </c>
      <c r="P39" s="76" t="str">
        <f>IF($C39="","",VLOOKUP($C39,'Tabla 1.2 Fab&amp;Venta'!$A$6:$D$496,4,FALSE))</f>
        <v/>
      </c>
      <c r="Q39" s="423" t="str">
        <f t="shared" si="7"/>
        <v/>
      </c>
      <c r="R39" s="423" t="str">
        <f t="shared" si="8"/>
        <v/>
      </c>
      <c r="S39" s="88"/>
      <c r="T39" s="423" t="str">
        <f t="shared" si="9"/>
        <v/>
      </c>
      <c r="U39" s="423" t="str">
        <f t="shared" si="10"/>
        <v/>
      </c>
      <c r="V39" s="88"/>
      <c r="W39" s="381" t="str">
        <f t="shared" si="11"/>
        <v/>
      </c>
      <c r="X39" s="423" t="str">
        <f t="shared" si="12"/>
        <v/>
      </c>
      <c r="Y39" s="427" t="str">
        <f t="shared" si="13"/>
        <v/>
      </c>
    </row>
    <row r="40" spans="1:25" ht="15.95" customHeight="1" x14ac:dyDescent="0.2">
      <c r="A40" s="684"/>
      <c r="B40" s="685"/>
      <c r="C40" s="686"/>
      <c r="D40" s="687"/>
      <c r="E40" s="687"/>
      <c r="F40" s="687"/>
      <c r="G40" s="687"/>
      <c r="H40" s="687"/>
      <c r="I40" s="93"/>
      <c r="J40" s="51"/>
      <c r="K40" s="688" t="str">
        <f>IF($C40="","",VLOOKUP($C40,'Tabla 1.2 Fab&amp;Venta'!$A$6:$D$496,2,FALSE))</f>
        <v/>
      </c>
      <c r="L40" s="689"/>
      <c r="M40" s="296" t="str">
        <f>IF($C40="","",VLOOKUP($C40,'Tabla 1.2 Fab&amp;Venta'!$A$6:$D$496,3,FALSE))</f>
        <v/>
      </c>
      <c r="N40" s="92"/>
      <c r="O40" s="81" t="str">
        <f t="shared" si="14"/>
        <v/>
      </c>
      <c r="P40" s="76" t="str">
        <f>IF($C40="","",VLOOKUP($C40,'Tabla 1.2 Fab&amp;Venta'!$A$6:$D$496,4,FALSE))</f>
        <v/>
      </c>
      <c r="Q40" s="423" t="str">
        <f t="shared" si="7"/>
        <v/>
      </c>
      <c r="R40" s="423" t="str">
        <f t="shared" si="8"/>
        <v/>
      </c>
      <c r="S40" s="88"/>
      <c r="T40" s="423" t="str">
        <f t="shared" si="9"/>
        <v/>
      </c>
      <c r="U40" s="423" t="str">
        <f t="shared" si="10"/>
        <v/>
      </c>
      <c r="V40" s="88"/>
      <c r="W40" s="381" t="str">
        <f t="shared" si="11"/>
        <v/>
      </c>
      <c r="X40" s="423" t="str">
        <f t="shared" si="12"/>
        <v/>
      </c>
      <c r="Y40" s="427" t="str">
        <f t="shared" si="13"/>
        <v/>
      </c>
    </row>
    <row r="41" spans="1:25" ht="15.95" customHeight="1" x14ac:dyDescent="0.2">
      <c r="A41" s="684"/>
      <c r="B41" s="685"/>
      <c r="C41" s="686"/>
      <c r="D41" s="687"/>
      <c r="E41" s="687"/>
      <c r="F41" s="687"/>
      <c r="G41" s="687"/>
      <c r="H41" s="687"/>
      <c r="I41" s="93"/>
      <c r="J41" s="51"/>
      <c r="K41" s="688" t="str">
        <f>IF($C41="","",VLOOKUP($C41,'Tabla 1.2 Fab&amp;Venta'!$A$6:$D$496,2,FALSE))</f>
        <v/>
      </c>
      <c r="L41" s="689"/>
      <c r="M41" s="296" t="str">
        <f>IF($C41="","",VLOOKUP($C41,'Tabla 1.2 Fab&amp;Venta'!$A$6:$D$496,3,FALSE))</f>
        <v/>
      </c>
      <c r="N41" s="92"/>
      <c r="O41" s="81" t="str">
        <f t="shared" si="14"/>
        <v/>
      </c>
      <c r="P41" s="76" t="str">
        <f>IF($C41="","",VLOOKUP($C41,'Tabla 1.2 Fab&amp;Venta'!$A$6:$D$496,4,FALSE))</f>
        <v/>
      </c>
      <c r="Q41" s="423" t="str">
        <f t="shared" si="7"/>
        <v/>
      </c>
      <c r="R41" s="423" t="str">
        <f t="shared" si="8"/>
        <v/>
      </c>
      <c r="S41" s="88"/>
      <c r="T41" s="423" t="str">
        <f t="shared" si="9"/>
        <v/>
      </c>
      <c r="U41" s="423" t="str">
        <f t="shared" si="10"/>
        <v/>
      </c>
      <c r="V41" s="88"/>
      <c r="W41" s="381" t="str">
        <f t="shared" si="11"/>
        <v/>
      </c>
      <c r="X41" s="423" t="str">
        <f t="shared" si="12"/>
        <v/>
      </c>
      <c r="Y41" s="427" t="str">
        <f t="shared" si="13"/>
        <v/>
      </c>
    </row>
    <row r="42" spans="1:25" ht="15.95" customHeight="1" x14ac:dyDescent="0.2">
      <c r="A42" s="684"/>
      <c r="B42" s="685"/>
      <c r="C42" s="686"/>
      <c r="D42" s="687"/>
      <c r="E42" s="687"/>
      <c r="F42" s="687"/>
      <c r="G42" s="687"/>
      <c r="H42" s="687"/>
      <c r="I42" s="93"/>
      <c r="J42" s="51"/>
      <c r="K42" s="688" t="str">
        <f>IF($C42="","",VLOOKUP($C42,'Tabla 1.2 Fab&amp;Venta'!$A$6:$D$496,2,FALSE))</f>
        <v/>
      </c>
      <c r="L42" s="689"/>
      <c r="M42" s="296" t="str">
        <f>IF($C42="","",VLOOKUP($C42,'Tabla 1.2 Fab&amp;Venta'!$A$6:$D$496,3,FALSE))</f>
        <v/>
      </c>
      <c r="N42" s="92"/>
      <c r="O42" s="81" t="str">
        <f t="shared" si="14"/>
        <v/>
      </c>
      <c r="P42" s="76" t="str">
        <f>IF($C42="","",VLOOKUP($C42,'Tabla 1.2 Fab&amp;Venta'!$A$6:$D$496,4,FALSE))</f>
        <v/>
      </c>
      <c r="Q42" s="423" t="str">
        <f t="shared" si="7"/>
        <v/>
      </c>
      <c r="R42" s="423" t="str">
        <f t="shared" si="8"/>
        <v/>
      </c>
      <c r="S42" s="88"/>
      <c r="T42" s="423" t="str">
        <f t="shared" si="9"/>
        <v/>
      </c>
      <c r="U42" s="423" t="str">
        <f t="shared" si="10"/>
        <v/>
      </c>
      <c r="V42" s="88"/>
      <c r="W42" s="381" t="str">
        <f t="shared" si="11"/>
        <v/>
      </c>
      <c r="X42" s="423" t="str">
        <f t="shared" si="12"/>
        <v/>
      </c>
      <c r="Y42" s="427" t="str">
        <f t="shared" si="13"/>
        <v/>
      </c>
    </row>
    <row r="43" spans="1:25" ht="15.95" customHeight="1" x14ac:dyDescent="0.2">
      <c r="A43" s="684"/>
      <c r="B43" s="685"/>
      <c r="C43" s="686"/>
      <c r="D43" s="687"/>
      <c r="E43" s="687"/>
      <c r="F43" s="687"/>
      <c r="G43" s="687"/>
      <c r="H43" s="687"/>
      <c r="I43" s="93"/>
      <c r="J43" s="51"/>
      <c r="K43" s="688" t="str">
        <f>IF($C43="","",VLOOKUP($C43,'Tabla 1.2 Fab&amp;Venta'!$A$6:$D$496,2,FALSE))</f>
        <v/>
      </c>
      <c r="L43" s="689"/>
      <c r="M43" s="296" t="str">
        <f>IF($C43="","",VLOOKUP($C43,'Tabla 1.2 Fab&amp;Venta'!$A$6:$D$496,3,FALSE))</f>
        <v/>
      </c>
      <c r="N43" s="92"/>
      <c r="O43" s="81" t="str">
        <f t="shared" si="14"/>
        <v/>
      </c>
      <c r="P43" s="76" t="str">
        <f>IF($C43="","",VLOOKUP($C43,'Tabla 1.2 Fab&amp;Venta'!$A$6:$D$496,4,FALSE))</f>
        <v/>
      </c>
      <c r="Q43" s="423" t="str">
        <f t="shared" si="7"/>
        <v/>
      </c>
      <c r="R43" s="423" t="str">
        <f t="shared" si="8"/>
        <v/>
      </c>
      <c r="S43" s="88"/>
      <c r="T43" s="423" t="str">
        <f t="shared" si="9"/>
        <v/>
      </c>
      <c r="U43" s="423" t="str">
        <f t="shared" si="10"/>
        <v/>
      </c>
      <c r="V43" s="88"/>
      <c r="W43" s="381" t="str">
        <f t="shared" si="11"/>
        <v/>
      </c>
      <c r="X43" s="423" t="str">
        <f t="shared" si="12"/>
        <v/>
      </c>
      <c r="Y43" s="427" t="str">
        <f t="shared" si="13"/>
        <v/>
      </c>
    </row>
    <row r="44" spans="1:25" ht="15.95" customHeight="1" x14ac:dyDescent="0.2">
      <c r="A44" s="684"/>
      <c r="B44" s="685"/>
      <c r="C44" s="686"/>
      <c r="D44" s="687"/>
      <c r="E44" s="687"/>
      <c r="F44" s="687"/>
      <c r="G44" s="687"/>
      <c r="H44" s="687"/>
      <c r="I44" s="93"/>
      <c r="J44" s="51"/>
      <c r="K44" s="688" t="str">
        <f>IF($C44="","",VLOOKUP($C44,'Tabla 1.2 Fab&amp;Venta'!$A$6:$D$496,2,FALSE))</f>
        <v/>
      </c>
      <c r="L44" s="689"/>
      <c r="M44" s="296" t="str">
        <f>IF($C44="","",VLOOKUP($C44,'Tabla 1.2 Fab&amp;Venta'!$A$6:$D$496,3,FALSE))</f>
        <v/>
      </c>
      <c r="N44" s="92"/>
      <c r="O44" s="81" t="str">
        <f t="shared" si="14"/>
        <v/>
      </c>
      <c r="P44" s="76" t="str">
        <f>IF($C44="","",VLOOKUP($C44,'Tabla 1.2 Fab&amp;Venta'!$A$6:$D$496,4,FALSE))</f>
        <v/>
      </c>
      <c r="Q44" s="423" t="str">
        <f t="shared" si="7"/>
        <v/>
      </c>
      <c r="R44" s="423" t="str">
        <f t="shared" si="8"/>
        <v/>
      </c>
      <c r="S44" s="88"/>
      <c r="T44" s="423" t="str">
        <f t="shared" si="9"/>
        <v/>
      </c>
      <c r="U44" s="423" t="str">
        <f t="shared" si="10"/>
        <v/>
      </c>
      <c r="V44" s="88"/>
      <c r="W44" s="381" t="str">
        <f t="shared" si="11"/>
        <v/>
      </c>
      <c r="X44" s="423" t="str">
        <f t="shared" si="12"/>
        <v/>
      </c>
      <c r="Y44" s="427" t="str">
        <f t="shared" si="13"/>
        <v/>
      </c>
    </row>
    <row r="45" spans="1:25" ht="15.95" customHeight="1" x14ac:dyDescent="0.2">
      <c r="A45" s="684"/>
      <c r="B45" s="685"/>
      <c r="C45" s="686"/>
      <c r="D45" s="687"/>
      <c r="E45" s="687"/>
      <c r="F45" s="687"/>
      <c r="G45" s="687"/>
      <c r="H45" s="687"/>
      <c r="I45" s="93"/>
      <c r="J45" s="51"/>
      <c r="K45" s="688" t="str">
        <f>IF($C45="","",VLOOKUP($C45,'Tabla 1.2 Fab&amp;Venta'!$A$6:$D$496,2,FALSE))</f>
        <v/>
      </c>
      <c r="L45" s="689"/>
      <c r="M45" s="296" t="str">
        <f>IF($C45="","",VLOOKUP($C45,'Tabla 1.2 Fab&amp;Venta'!$A$6:$D$496,3,FALSE))</f>
        <v/>
      </c>
      <c r="N45" s="92"/>
      <c r="O45" s="81" t="str">
        <f t="shared" si="14"/>
        <v/>
      </c>
      <c r="P45" s="76" t="str">
        <f>IF($C45="","",VLOOKUP($C45,'Tabla 1.2 Fab&amp;Venta'!$A$6:$D$496,4,FALSE))</f>
        <v/>
      </c>
      <c r="Q45" s="423" t="str">
        <f t="shared" si="7"/>
        <v/>
      </c>
      <c r="R45" s="423" t="str">
        <f t="shared" si="8"/>
        <v/>
      </c>
      <c r="S45" s="88"/>
      <c r="T45" s="423" t="str">
        <f t="shared" si="9"/>
        <v/>
      </c>
      <c r="U45" s="423" t="str">
        <f t="shared" si="10"/>
        <v/>
      </c>
      <c r="V45" s="88"/>
      <c r="W45" s="381" t="str">
        <f t="shared" si="11"/>
        <v/>
      </c>
      <c r="X45" s="423" t="str">
        <f t="shared" si="12"/>
        <v/>
      </c>
      <c r="Y45" s="427" t="str">
        <f t="shared" si="13"/>
        <v/>
      </c>
    </row>
    <row r="46" spans="1:25" ht="15.95" customHeight="1" x14ac:dyDescent="0.2">
      <c r="A46" s="684"/>
      <c r="B46" s="685"/>
      <c r="C46" s="686"/>
      <c r="D46" s="687"/>
      <c r="E46" s="687"/>
      <c r="F46" s="687"/>
      <c r="G46" s="687"/>
      <c r="H46" s="687"/>
      <c r="I46" s="93"/>
      <c r="J46" s="51"/>
      <c r="K46" s="688" t="str">
        <f>IF($C46="","",VLOOKUP($C46,'Tabla 1.2 Fab&amp;Venta'!$A$6:$D$496,2,FALSE))</f>
        <v/>
      </c>
      <c r="L46" s="689"/>
      <c r="M46" s="296" t="str">
        <f>IF($C46="","",VLOOKUP($C46,'Tabla 1.2 Fab&amp;Venta'!$A$6:$D$496,3,FALSE))</f>
        <v/>
      </c>
      <c r="N46" s="92"/>
      <c r="O46" s="81" t="str">
        <f t="shared" si="14"/>
        <v/>
      </c>
      <c r="P46" s="76" t="str">
        <f>IF($C46="","",VLOOKUP($C46,'Tabla 1.2 Fab&amp;Venta'!$A$6:$D$496,4,FALSE))</f>
        <v/>
      </c>
      <c r="Q46" s="423" t="str">
        <f t="shared" si="7"/>
        <v/>
      </c>
      <c r="R46" s="423" t="str">
        <f t="shared" si="8"/>
        <v/>
      </c>
      <c r="S46" s="88"/>
      <c r="T46" s="423" t="str">
        <f t="shared" si="9"/>
        <v/>
      </c>
      <c r="U46" s="423" t="str">
        <f t="shared" si="10"/>
        <v/>
      </c>
      <c r="V46" s="88"/>
      <c r="W46" s="381" t="str">
        <f t="shared" si="11"/>
        <v/>
      </c>
      <c r="X46" s="423" t="str">
        <f t="shared" si="12"/>
        <v/>
      </c>
      <c r="Y46" s="427" t="str">
        <f t="shared" si="13"/>
        <v/>
      </c>
    </row>
    <row r="47" spans="1:25" ht="15.95" customHeight="1" x14ac:dyDescent="0.2">
      <c r="A47" s="684"/>
      <c r="B47" s="685"/>
      <c r="C47" s="686"/>
      <c r="D47" s="687"/>
      <c r="E47" s="687"/>
      <c r="F47" s="687"/>
      <c r="G47" s="687"/>
      <c r="H47" s="687"/>
      <c r="I47" s="93"/>
      <c r="J47" s="51"/>
      <c r="K47" s="688" t="str">
        <f>IF($C47="","",VLOOKUP($C47,'Tabla 1.2 Fab&amp;Venta'!$A$6:$D$496,2,FALSE))</f>
        <v/>
      </c>
      <c r="L47" s="689"/>
      <c r="M47" s="296" t="str">
        <f>IF($C47="","",VLOOKUP($C47,'Tabla 1.2 Fab&amp;Venta'!$A$6:$D$496,3,FALSE))</f>
        <v/>
      </c>
      <c r="N47" s="92"/>
      <c r="O47" s="81" t="str">
        <f t="shared" si="14"/>
        <v/>
      </c>
      <c r="P47" s="76" t="str">
        <f>IF($C47="","",VLOOKUP($C47,'Tabla 1.2 Fab&amp;Venta'!$A$6:$D$496,4,FALSE))</f>
        <v/>
      </c>
      <c r="Q47" s="423" t="str">
        <f t="shared" si="7"/>
        <v/>
      </c>
      <c r="R47" s="423" t="str">
        <f t="shared" si="8"/>
        <v/>
      </c>
      <c r="S47" s="88"/>
      <c r="T47" s="423" t="str">
        <f t="shared" si="9"/>
        <v/>
      </c>
      <c r="U47" s="423" t="str">
        <f t="shared" si="10"/>
        <v/>
      </c>
      <c r="V47" s="88"/>
      <c r="W47" s="381" t="str">
        <f t="shared" si="11"/>
        <v/>
      </c>
      <c r="X47" s="423" t="str">
        <f t="shared" si="12"/>
        <v/>
      </c>
      <c r="Y47" s="427" t="str">
        <f t="shared" si="13"/>
        <v/>
      </c>
    </row>
    <row r="48" spans="1:25" ht="15.95" customHeight="1" x14ac:dyDescent="0.2">
      <c r="A48" s="684"/>
      <c r="B48" s="685"/>
      <c r="C48" s="686"/>
      <c r="D48" s="687"/>
      <c r="E48" s="687"/>
      <c r="F48" s="687"/>
      <c r="G48" s="687"/>
      <c r="H48" s="687"/>
      <c r="I48" s="93"/>
      <c r="J48" s="51"/>
      <c r="K48" s="688" t="str">
        <f>IF($C48="","",VLOOKUP($C48,'Tabla 1.2 Fab&amp;Venta'!$A$6:$D$496,2,FALSE))</f>
        <v/>
      </c>
      <c r="L48" s="689"/>
      <c r="M48" s="296" t="str">
        <f>IF($C48="","",VLOOKUP($C48,'Tabla 1.2 Fab&amp;Venta'!$A$6:$D$496,3,FALSE))</f>
        <v/>
      </c>
      <c r="N48" s="92"/>
      <c r="O48" s="81" t="str">
        <f t="shared" si="14"/>
        <v/>
      </c>
      <c r="P48" s="76" t="str">
        <f>IF($C48="","",VLOOKUP($C48,'Tabla 1.2 Fab&amp;Venta'!$A$6:$D$496,4,FALSE))</f>
        <v/>
      </c>
      <c r="Q48" s="423" t="str">
        <f t="shared" si="7"/>
        <v/>
      </c>
      <c r="R48" s="423" t="str">
        <f t="shared" si="8"/>
        <v/>
      </c>
      <c r="S48" s="88"/>
      <c r="T48" s="423" t="str">
        <f t="shared" si="9"/>
        <v/>
      </c>
      <c r="U48" s="423" t="str">
        <f t="shared" si="10"/>
        <v/>
      </c>
      <c r="V48" s="88"/>
      <c r="W48" s="381" t="str">
        <f t="shared" si="11"/>
        <v/>
      </c>
      <c r="X48" s="423" t="str">
        <f t="shared" si="12"/>
        <v/>
      </c>
      <c r="Y48" s="427" t="str">
        <f t="shared" si="13"/>
        <v/>
      </c>
    </row>
    <row r="49" spans="1:25" ht="15.95" customHeight="1" x14ac:dyDescent="0.2">
      <c r="A49" s="684"/>
      <c r="B49" s="685"/>
      <c r="C49" s="686"/>
      <c r="D49" s="687"/>
      <c r="E49" s="687"/>
      <c r="F49" s="687"/>
      <c r="G49" s="687"/>
      <c r="H49" s="687"/>
      <c r="I49" s="93"/>
      <c r="J49" s="51"/>
      <c r="K49" s="688" t="str">
        <f>IF($C49="","",VLOOKUP($C49,'Tabla 1.2 Fab&amp;Venta'!$A$6:$D$496,2,FALSE))</f>
        <v/>
      </c>
      <c r="L49" s="689"/>
      <c r="M49" s="296" t="str">
        <f>IF($C49="","",VLOOKUP($C49,'Tabla 1.2 Fab&amp;Venta'!$A$6:$D$496,3,FALSE))</f>
        <v/>
      </c>
      <c r="N49" s="92"/>
      <c r="O49" s="81" t="str">
        <f t="shared" si="14"/>
        <v/>
      </c>
      <c r="P49" s="76" t="str">
        <f>IF($C49="","",VLOOKUP($C49,'Tabla 1.2 Fab&amp;Venta'!$A$6:$D$496,4,FALSE))</f>
        <v/>
      </c>
      <c r="Q49" s="423" t="str">
        <f t="shared" si="7"/>
        <v/>
      </c>
      <c r="R49" s="423" t="str">
        <f t="shared" si="8"/>
        <v/>
      </c>
      <c r="S49" s="88"/>
      <c r="T49" s="423" t="str">
        <f t="shared" si="9"/>
        <v/>
      </c>
      <c r="U49" s="423" t="str">
        <f t="shared" si="10"/>
        <v/>
      </c>
      <c r="V49" s="88"/>
      <c r="W49" s="381" t="str">
        <f t="shared" si="11"/>
        <v/>
      </c>
      <c r="X49" s="423" t="str">
        <f t="shared" si="12"/>
        <v/>
      </c>
      <c r="Y49" s="427" t="str">
        <f t="shared" si="13"/>
        <v/>
      </c>
    </row>
    <row r="50" spans="1:25" ht="15.95" customHeight="1" x14ac:dyDescent="0.2">
      <c r="A50" s="684"/>
      <c r="B50" s="685"/>
      <c r="C50" s="686"/>
      <c r="D50" s="687"/>
      <c r="E50" s="687"/>
      <c r="F50" s="687"/>
      <c r="G50" s="687"/>
      <c r="H50" s="687"/>
      <c r="I50" s="93"/>
      <c r="J50" s="51"/>
      <c r="K50" s="688" t="str">
        <f>IF($C50="","",VLOOKUP($C50,'Tabla 1.2 Fab&amp;Venta'!$A$6:$D$496,2,FALSE))</f>
        <v/>
      </c>
      <c r="L50" s="689"/>
      <c r="M50" s="296" t="str">
        <f>IF($C50="","",VLOOKUP($C50,'Tabla 1.2 Fab&amp;Venta'!$A$6:$D$496,3,FALSE))</f>
        <v/>
      </c>
      <c r="N50" s="92"/>
      <c r="O50" s="81" t="str">
        <f>IF(OR($C50="",$J50=""),"",IF($N50="",$J50*$K50*$M50, $J50*$K50*$N50))</f>
        <v/>
      </c>
      <c r="P50" s="76" t="str">
        <f>IF($C50="","",VLOOKUP($C50,'Tabla 1.2 Fab&amp;Venta'!$A$6:$D$496,4,FALSE))</f>
        <v/>
      </c>
      <c r="Q50" s="423" t="str">
        <f t="shared" si="7"/>
        <v/>
      </c>
      <c r="R50" s="423" t="str">
        <f t="shared" si="8"/>
        <v/>
      </c>
      <c r="S50" s="88"/>
      <c r="T50" s="423" t="str">
        <f t="shared" si="9"/>
        <v/>
      </c>
      <c r="U50" s="423" t="str">
        <f t="shared" si="10"/>
        <v/>
      </c>
      <c r="V50" s="88"/>
      <c r="W50" s="381" t="str">
        <f t="shared" si="11"/>
        <v/>
      </c>
      <c r="X50" s="423" t="str">
        <f t="shared" si="12"/>
        <v/>
      </c>
      <c r="Y50" s="427" t="str">
        <f t="shared" si="13"/>
        <v/>
      </c>
    </row>
    <row r="51" spans="1:25" ht="15.95" customHeight="1" x14ac:dyDescent="0.2">
      <c r="A51" s="684"/>
      <c r="B51" s="685"/>
      <c r="C51" s="686"/>
      <c r="D51" s="687"/>
      <c r="E51" s="687"/>
      <c r="F51" s="687"/>
      <c r="G51" s="687"/>
      <c r="H51" s="687"/>
      <c r="I51" s="93"/>
      <c r="J51" s="51"/>
      <c r="K51" s="688" t="str">
        <f>IF($C51="","",VLOOKUP($C51,'Tabla 1.2 Fab&amp;Venta'!$A$6:$D$496,2,FALSE))</f>
        <v/>
      </c>
      <c r="L51" s="689"/>
      <c r="M51" s="296" t="str">
        <f>IF($C51="","",VLOOKUP($C51,'Tabla 1.2 Fab&amp;Venta'!$A$6:$D$496,3,FALSE))</f>
        <v/>
      </c>
      <c r="N51" s="92"/>
      <c r="O51" s="81" t="str">
        <f>IF(OR($C51="",$J51=""),"",IF($N51="",$J51*$K51*$M51, $J51*$K51*$N51))</f>
        <v/>
      </c>
      <c r="P51" s="76" t="str">
        <f>IF($C51="","",VLOOKUP($C51,'Tabla 1.2 Fab&amp;Venta'!$A$6:$D$496,4,FALSE))</f>
        <v/>
      </c>
      <c r="Q51" s="423" t="str">
        <f t="shared" si="7"/>
        <v/>
      </c>
      <c r="R51" s="423" t="str">
        <f t="shared" si="8"/>
        <v/>
      </c>
      <c r="S51" s="88"/>
      <c r="T51" s="423" t="str">
        <f t="shared" si="9"/>
        <v/>
      </c>
      <c r="U51" s="423" t="str">
        <f t="shared" si="10"/>
        <v/>
      </c>
      <c r="V51" s="88"/>
      <c r="W51" s="381" t="str">
        <f t="shared" si="11"/>
        <v/>
      </c>
      <c r="X51" s="423" t="str">
        <f t="shared" si="12"/>
        <v/>
      </c>
      <c r="Y51" s="427" t="str">
        <f t="shared" si="13"/>
        <v/>
      </c>
    </row>
    <row r="52" spans="1:25" ht="15.95" customHeight="1" x14ac:dyDescent="0.2">
      <c r="A52" s="684"/>
      <c r="B52" s="685"/>
      <c r="C52" s="686"/>
      <c r="D52" s="687"/>
      <c r="E52" s="687"/>
      <c r="F52" s="687"/>
      <c r="G52" s="687"/>
      <c r="H52" s="687"/>
      <c r="I52" s="93"/>
      <c r="J52" s="51"/>
      <c r="K52" s="688" t="str">
        <f>IF($C52="","",VLOOKUP($C52,'Tabla 1.2 Fab&amp;Venta'!$A$6:$D$496,2,FALSE))</f>
        <v/>
      </c>
      <c r="L52" s="689"/>
      <c r="M52" s="296" t="str">
        <f>IF($C52="","",VLOOKUP($C52,'Tabla 1.2 Fab&amp;Venta'!$A$6:$D$496,3,FALSE))</f>
        <v/>
      </c>
      <c r="N52" s="92"/>
      <c r="O52" s="81" t="str">
        <f>IF(OR($C52="",$J52=""),"",IF($N52="",$J52*$K52*$M52, $J52*$K52*$N52))</f>
        <v/>
      </c>
      <c r="P52" s="76" t="str">
        <f>IF($C52="","",VLOOKUP($C52,'Tabla 1.2 Fab&amp;Venta'!$A$6:$D$496,4,FALSE))</f>
        <v/>
      </c>
      <c r="Q52" s="423" t="str">
        <f t="shared" si="7"/>
        <v/>
      </c>
      <c r="R52" s="423" t="str">
        <f t="shared" si="8"/>
        <v/>
      </c>
      <c r="S52" s="88"/>
      <c r="T52" s="423" t="str">
        <f t="shared" si="9"/>
        <v/>
      </c>
      <c r="U52" s="423" t="str">
        <f t="shared" si="10"/>
        <v/>
      </c>
      <c r="V52" s="88"/>
      <c r="W52" s="381" t="str">
        <f t="shared" si="11"/>
        <v/>
      </c>
      <c r="X52" s="423" t="str">
        <f t="shared" si="12"/>
        <v/>
      </c>
      <c r="Y52" s="427" t="str">
        <f t="shared" si="13"/>
        <v/>
      </c>
    </row>
    <row r="53" spans="1:25" ht="9.9499999999999993" customHeight="1" x14ac:dyDescent="0.2">
      <c r="A53" s="162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389"/>
    </row>
    <row r="54" spans="1:25" ht="15.95" customHeight="1" thickBot="1" x14ac:dyDescent="0.25">
      <c r="A54" s="163"/>
      <c r="B54" s="89"/>
      <c r="C54" s="89"/>
      <c r="D54" s="89"/>
      <c r="E54" s="89"/>
      <c r="F54" s="89"/>
      <c r="G54" s="89"/>
      <c r="H54" s="89"/>
      <c r="I54" s="89"/>
      <c r="J54" s="87" t="str">
        <f>IF(OR(SUM($K33:$K52)=0,SUM($J33:$J52)=0),"",SUMIF($K33:$K52,"&gt;0",$J33:$J52))</f>
        <v/>
      </c>
      <c r="K54" s="89"/>
      <c r="L54" s="89"/>
      <c r="M54" s="89"/>
      <c r="N54" s="89"/>
      <c r="O54" s="86" t="str">
        <f>IF(SUM($O33:$O52)=0,"",SUM($O33:$O52))</f>
        <v/>
      </c>
      <c r="P54" s="89"/>
      <c r="Q54" s="424" t="str">
        <f>IF(OR($J$54="",$J$54=0),"",INT((SUMIF($P33:$P52,"&gt;1",$J33:$J52))*100/$J$54))</f>
        <v/>
      </c>
      <c r="R54" s="425" t="str">
        <f>IF(OR($J$54="",$J$54=0),"",INT((SUMIF($P33:$P52,"&gt;1,5",$J33:$J52))*100/$J$54))</f>
        <v/>
      </c>
      <c r="S54" s="89"/>
      <c r="T54" s="89"/>
      <c r="U54" s="89"/>
      <c r="V54" s="89"/>
      <c r="W54" s="408" t="str">
        <f>IF(SUM($W33:$W52)=0,"",SUM($W33:$W52))</f>
        <v/>
      </c>
      <c r="X54" s="424" t="str">
        <f>IF(OR($J$54="",$J$54=0,$W$83="",$W$83=0,$W$83="NO en tabla"),"",INT((SUMIF($P33:$P52,"&gt;1",$W33:$W52))*100/$W$83))</f>
        <v/>
      </c>
      <c r="Y54" s="428" t="str">
        <f>IF(OR($J$54="",$J$54=0,$W$83="",$W$83=0,$W$83="NO en tabla"),"",INT((SUMIF($P33:$P52,"&gt;1,5",$W33:$W52))*100/$W$83))</f>
        <v/>
      </c>
    </row>
    <row r="55" spans="1:25" ht="9.9499999999999993" customHeight="1" thickBot="1" x14ac:dyDescent="0.25">
      <c r="A55" s="691"/>
      <c r="B55" s="692"/>
      <c r="C55" s="692"/>
      <c r="D55" s="692"/>
      <c r="E55" s="692"/>
      <c r="F55" s="692"/>
      <c r="G55" s="692"/>
      <c r="H55" s="692"/>
      <c r="I55" s="692"/>
      <c r="J55" s="692"/>
      <c r="K55" s="692"/>
      <c r="L55" s="692"/>
      <c r="M55" s="692"/>
      <c r="N55" s="692"/>
      <c r="O55" s="692"/>
      <c r="P55" s="692"/>
      <c r="Q55" s="692"/>
      <c r="R55" s="692"/>
      <c r="S55" s="692"/>
      <c r="T55" s="692"/>
      <c r="U55" s="692"/>
      <c r="V55" s="692"/>
      <c r="W55" s="692"/>
      <c r="X55" s="692"/>
      <c r="Y55" s="693"/>
    </row>
    <row r="56" spans="1:25" ht="21" customHeight="1" x14ac:dyDescent="0.2">
      <c r="A56" s="709" t="s">
        <v>407</v>
      </c>
      <c r="B56" s="710"/>
      <c r="C56" s="674" t="s">
        <v>413</v>
      </c>
      <c r="D56" s="675"/>
      <c r="E56" s="675"/>
      <c r="F56" s="675"/>
      <c r="G56" s="675"/>
      <c r="H56" s="675"/>
      <c r="I56" s="675"/>
      <c r="J56" s="675"/>
      <c r="K56" s="675"/>
      <c r="L56" s="675"/>
      <c r="M56" s="675"/>
      <c r="N56" s="675"/>
      <c r="O56" s="675"/>
      <c r="P56" s="675"/>
      <c r="Q56" s="675"/>
      <c r="R56" s="675"/>
      <c r="S56" s="675"/>
      <c r="T56" s="675"/>
      <c r="U56" s="675"/>
      <c r="V56" s="675"/>
      <c r="W56" s="675"/>
      <c r="X56" s="675"/>
      <c r="Y56" s="676"/>
    </row>
    <row r="57" spans="1:25" ht="15.95" customHeight="1" x14ac:dyDescent="0.2">
      <c r="A57" s="711"/>
      <c r="B57" s="712"/>
      <c r="C57" s="715" t="s">
        <v>420</v>
      </c>
      <c r="D57" s="716"/>
      <c r="E57" s="716"/>
      <c r="F57" s="716"/>
      <c r="G57" s="716"/>
      <c r="H57" s="716"/>
      <c r="I57" s="717"/>
      <c r="J57" s="78" t="s">
        <v>155</v>
      </c>
      <c r="K57" s="690" t="s">
        <v>418</v>
      </c>
      <c r="L57" s="570"/>
      <c r="M57" s="690" t="s">
        <v>853</v>
      </c>
      <c r="N57" s="570"/>
      <c r="O57" s="78" t="s">
        <v>843</v>
      </c>
      <c r="P57" s="78" t="s">
        <v>823</v>
      </c>
      <c r="Q57" s="668" t="s">
        <v>1077</v>
      </c>
      <c r="R57" s="442"/>
      <c r="S57" s="442"/>
      <c r="T57" s="442"/>
      <c r="U57" s="669"/>
      <c r="V57" s="88"/>
      <c r="W57" s="668" t="s">
        <v>1078</v>
      </c>
      <c r="X57" s="442"/>
      <c r="Y57" s="670"/>
    </row>
    <row r="58" spans="1:25" ht="15.95" customHeight="1" x14ac:dyDescent="0.2">
      <c r="A58" s="711"/>
      <c r="B58" s="712"/>
      <c r="C58" s="690" t="s">
        <v>421</v>
      </c>
      <c r="D58" s="569"/>
      <c r="E58" s="569"/>
      <c r="F58" s="569"/>
      <c r="G58" s="569"/>
      <c r="H58" s="569"/>
      <c r="I58" s="570"/>
      <c r="J58" s="78" t="s">
        <v>847</v>
      </c>
      <c r="K58" s="690" t="s">
        <v>850</v>
      </c>
      <c r="L58" s="570"/>
      <c r="M58" s="690" t="s">
        <v>1062</v>
      </c>
      <c r="N58" s="570"/>
      <c r="O58" s="78" t="s">
        <v>849</v>
      </c>
      <c r="P58" s="78" t="s">
        <v>125</v>
      </c>
      <c r="Q58" s="379">
        <v>1.5</v>
      </c>
      <c r="R58" s="379">
        <v>2</v>
      </c>
      <c r="S58" s="88"/>
      <c r="T58" s="379">
        <v>1.5</v>
      </c>
      <c r="U58" s="379">
        <v>2</v>
      </c>
      <c r="V58" s="88"/>
      <c r="W58" s="18" t="s">
        <v>118</v>
      </c>
      <c r="X58" s="379">
        <v>1.5</v>
      </c>
      <c r="Y58" s="388">
        <v>2</v>
      </c>
    </row>
    <row r="59" spans="1:25" ht="15.95" customHeight="1" x14ac:dyDescent="0.2">
      <c r="A59" s="713"/>
      <c r="B59" s="714"/>
      <c r="C59" s="515" t="s">
        <v>415</v>
      </c>
      <c r="D59" s="481"/>
      <c r="E59" s="481"/>
      <c r="F59" s="481"/>
      <c r="G59" s="481"/>
      <c r="H59" s="481"/>
      <c r="I59" s="490"/>
      <c r="J59" s="19" t="s">
        <v>6</v>
      </c>
      <c r="K59" s="515" t="s">
        <v>419</v>
      </c>
      <c r="L59" s="490"/>
      <c r="M59" s="294" t="s">
        <v>1063</v>
      </c>
      <c r="N59" s="294" t="s">
        <v>1058</v>
      </c>
      <c r="O59" s="19" t="s">
        <v>15</v>
      </c>
      <c r="P59" s="19" t="s">
        <v>116</v>
      </c>
      <c r="Q59" s="665" t="s">
        <v>1075</v>
      </c>
      <c r="R59" s="490"/>
      <c r="S59" s="88"/>
      <c r="T59" s="665" t="s">
        <v>1074</v>
      </c>
      <c r="U59" s="490"/>
      <c r="V59" s="88"/>
      <c r="W59" s="19" t="s">
        <v>8</v>
      </c>
      <c r="X59" s="665" t="s">
        <v>1076</v>
      </c>
      <c r="Y59" s="667"/>
    </row>
    <row r="60" spans="1:25" ht="15.95" customHeight="1" x14ac:dyDescent="0.2">
      <c r="A60" s="684"/>
      <c r="B60" s="685"/>
      <c r="C60" s="686"/>
      <c r="D60" s="687"/>
      <c r="E60" s="687"/>
      <c r="F60" s="687"/>
      <c r="G60" s="687"/>
      <c r="H60" s="687"/>
      <c r="I60" s="93"/>
      <c r="J60" s="51"/>
      <c r="K60" s="688" t="str">
        <f>IF($C60="","",VLOOKUP($C60,'Tabla 1.2 Almcto'!$A$6:$D$224,2,FALSE))</f>
        <v/>
      </c>
      <c r="L60" s="689"/>
      <c r="M60" s="296" t="str">
        <f>IF($C60="","",VLOOKUP($C60,'Tabla 1.2 Almcto'!$A$6:$D$224,3,FALSE))</f>
        <v/>
      </c>
      <c r="N60" s="92"/>
      <c r="O60" s="81" t="str">
        <f>IF(OR($C60="",$J60=""),"",IF($N60="",$J60*$K60*$M60, $J60*$K60*$N60))</f>
        <v/>
      </c>
      <c r="P60" s="76" t="str">
        <f>IF($C60="","",VLOOKUP($C60,'Tabla 1.2 Almcto'!$A$6:$D$224,4,FALSE))</f>
        <v/>
      </c>
      <c r="Q60" s="423" t="str">
        <f>IF(OR($P60="",$J60=""),"",IF($P60=1.5,INT($J60*100/$J$81),""))</f>
        <v/>
      </c>
      <c r="R60" s="423" t="str">
        <f>IF(OR($P60="",$J60=""),"",IF($P60=2,INT($J60*100/$J$81),""))</f>
        <v/>
      </c>
      <c r="S60" s="88"/>
      <c r="T60" s="423" t="str">
        <f>IF(OR($P60="",$J60="",$O$83="",$O$83="NO en tabla"),"",IF($P60=1.5,INT($O60*100/$O$83),""))</f>
        <v/>
      </c>
      <c r="U60" s="423" t="str">
        <f>IF(OR($P60="",$J60="",$O$83="",$O$83="NO en tabla"),"",IF($P60=2,INT($O60*100/$O$83),""))</f>
        <v/>
      </c>
      <c r="V60" s="88"/>
      <c r="W60" s="382"/>
      <c r="X60" s="423" t="str">
        <f>IF(OR($P60="",$W60="",$J60="",$W$83="",$W$83="NO en tabla"),"",IF($P60=1.5,INT($W60*100/$W$83),""))</f>
        <v/>
      </c>
      <c r="Y60" s="427" t="str">
        <f>IF(OR($P60="",$W60="",$J60="",$W$83="",$W$83="NO en tabla"),"",IF($P60=2,INT($W60*100/$W$83),""))</f>
        <v/>
      </c>
    </row>
    <row r="61" spans="1:25" ht="15.95" customHeight="1" x14ac:dyDescent="0.2">
      <c r="A61" s="684"/>
      <c r="B61" s="685"/>
      <c r="C61" s="686"/>
      <c r="D61" s="687"/>
      <c r="E61" s="687"/>
      <c r="F61" s="687"/>
      <c r="G61" s="687"/>
      <c r="H61" s="687"/>
      <c r="I61" s="93"/>
      <c r="J61" s="51"/>
      <c r="K61" s="688" t="str">
        <f>IF($C61="","",VLOOKUP($C61,'Tabla 1.2 Almcto'!$A$6:$D$224,2,FALSE))</f>
        <v/>
      </c>
      <c r="L61" s="689"/>
      <c r="M61" s="296" t="str">
        <f>IF($C61="","",VLOOKUP($C61,'Tabla 1.2 Almcto'!$A$6:$D$224,3,FALSE))</f>
        <v/>
      </c>
      <c r="N61" s="92"/>
      <c r="O61" s="81" t="str">
        <f>IF(OR($C61="",$J61=""),"",IF($N61="",$J61*$K61*$M61, $J61*$K61*$N61))</f>
        <v/>
      </c>
      <c r="P61" s="76" t="str">
        <f>IF($C61="","",VLOOKUP($C61,'Tabla 1.2 Almcto'!$A$6:$D$224,4,FALSE))</f>
        <v/>
      </c>
      <c r="Q61" s="423" t="str">
        <f t="shared" ref="Q61:Q79" si="15">IF(OR($P61="",$J61=""),"",IF($P61=1.5,INT($J61*100/$J$81),""))</f>
        <v/>
      </c>
      <c r="R61" s="423" t="str">
        <f t="shared" ref="R61:R79" si="16">IF(OR($P61="",$J61=""),"",IF($P61=2,INT($J61*100/$J$81),""))</f>
        <v/>
      </c>
      <c r="S61" s="88"/>
      <c r="T61" s="423" t="str">
        <f t="shared" ref="T61:T79" si="17">IF(OR($P61="",$J61="",$O$83="",$O$83="NO en tabla"),"",IF($P61=1.5,INT($O61*100/$O$83),""))</f>
        <v/>
      </c>
      <c r="U61" s="423" t="str">
        <f t="shared" ref="U61:U79" si="18">IF(OR($P61="",$J61="",$O$83="",$O$83="NO en tabla"),"",IF($P61=2,INT($O61*100/$O$83),""))</f>
        <v/>
      </c>
      <c r="V61" s="88"/>
      <c r="W61" s="382"/>
      <c r="X61" s="423" t="str">
        <f t="shared" ref="X61:X79" si="19">IF(OR($P61="",$W61="",$J61="",$W$83="",$W$83="NO en tabla"),"",IF($P61=1.5,INT($W61*100/$W$83),""))</f>
        <v/>
      </c>
      <c r="Y61" s="427" t="str">
        <f t="shared" ref="Y61:Y79" si="20">IF(OR($P61="",$W61="",$J61="",$W$83="",$W$83="NO en tabla"),"",IF($P61=2,INT($W61*100/$W$83),""))</f>
        <v/>
      </c>
    </row>
    <row r="62" spans="1:25" ht="15.95" customHeight="1" x14ac:dyDescent="0.2">
      <c r="A62" s="684"/>
      <c r="B62" s="685"/>
      <c r="C62" s="686"/>
      <c r="D62" s="687"/>
      <c r="E62" s="687"/>
      <c r="F62" s="687"/>
      <c r="G62" s="687"/>
      <c r="H62" s="687"/>
      <c r="I62" s="93"/>
      <c r="J62" s="51"/>
      <c r="K62" s="688" t="str">
        <f>IF($C62="","",VLOOKUP($C62,'Tabla 1.2 Almcto'!$A$6:$D$224,2,FALSE))</f>
        <v/>
      </c>
      <c r="L62" s="689"/>
      <c r="M62" s="296" t="str">
        <f>IF($C62="","",VLOOKUP($C62,'Tabla 1.2 Almcto'!$A$6:$D$224,3,FALSE))</f>
        <v/>
      </c>
      <c r="N62" s="92"/>
      <c r="O62" s="81" t="str">
        <f t="shared" ref="O62:O76" si="21">IF(OR($C62="",$J62=""),"",IF($N62="",$J62*$K62*$M62, $J62*$K62*$N62))</f>
        <v/>
      </c>
      <c r="P62" s="76" t="str">
        <f>IF($C62="","",VLOOKUP($C62,'Tabla 1.2 Almcto'!$A$6:$D$224,4,FALSE))</f>
        <v/>
      </c>
      <c r="Q62" s="423" t="str">
        <f t="shared" si="15"/>
        <v/>
      </c>
      <c r="R62" s="423" t="str">
        <f t="shared" si="16"/>
        <v/>
      </c>
      <c r="S62" s="88"/>
      <c r="T62" s="423" t="str">
        <f t="shared" si="17"/>
        <v/>
      </c>
      <c r="U62" s="423" t="str">
        <f t="shared" si="18"/>
        <v/>
      </c>
      <c r="V62" s="88"/>
      <c r="W62" s="382"/>
      <c r="X62" s="423" t="str">
        <f t="shared" si="19"/>
        <v/>
      </c>
      <c r="Y62" s="427" t="str">
        <f t="shared" si="20"/>
        <v/>
      </c>
    </row>
    <row r="63" spans="1:25" ht="15.95" customHeight="1" x14ac:dyDescent="0.2">
      <c r="A63" s="684"/>
      <c r="B63" s="685"/>
      <c r="C63" s="686"/>
      <c r="D63" s="687"/>
      <c r="E63" s="687"/>
      <c r="F63" s="687"/>
      <c r="G63" s="687"/>
      <c r="H63" s="687"/>
      <c r="I63" s="93"/>
      <c r="J63" s="51"/>
      <c r="K63" s="688" t="str">
        <f>IF($C63="","",VLOOKUP($C63,'Tabla 1.2 Almcto'!$A$6:$D$224,2,FALSE))</f>
        <v/>
      </c>
      <c r="L63" s="689"/>
      <c r="M63" s="296" t="str">
        <f>IF($C63="","",VLOOKUP($C63,'Tabla 1.2 Almcto'!$A$6:$D$224,3,FALSE))</f>
        <v/>
      </c>
      <c r="N63" s="92"/>
      <c r="O63" s="81" t="str">
        <f t="shared" si="21"/>
        <v/>
      </c>
      <c r="P63" s="76" t="str">
        <f>IF($C63="","",VLOOKUP($C63,'Tabla 1.2 Almcto'!$A$6:$D$224,4,FALSE))</f>
        <v/>
      </c>
      <c r="Q63" s="423" t="str">
        <f t="shared" si="15"/>
        <v/>
      </c>
      <c r="R63" s="423" t="str">
        <f t="shared" si="16"/>
        <v/>
      </c>
      <c r="S63" s="88"/>
      <c r="T63" s="423" t="str">
        <f t="shared" si="17"/>
        <v/>
      </c>
      <c r="U63" s="423" t="str">
        <f t="shared" si="18"/>
        <v/>
      </c>
      <c r="V63" s="88"/>
      <c r="W63" s="382"/>
      <c r="X63" s="423" t="str">
        <f t="shared" si="19"/>
        <v/>
      </c>
      <c r="Y63" s="427" t="str">
        <f t="shared" si="20"/>
        <v/>
      </c>
    </row>
    <row r="64" spans="1:25" ht="15.95" customHeight="1" x14ac:dyDescent="0.2">
      <c r="A64" s="684"/>
      <c r="B64" s="685"/>
      <c r="C64" s="686"/>
      <c r="D64" s="687"/>
      <c r="E64" s="687"/>
      <c r="F64" s="687"/>
      <c r="G64" s="687"/>
      <c r="H64" s="687"/>
      <c r="I64" s="93"/>
      <c r="J64" s="51"/>
      <c r="K64" s="688" t="str">
        <f>IF($C64="","",VLOOKUP($C64,'Tabla 1.2 Almcto'!$A$6:$D$224,2,FALSE))</f>
        <v/>
      </c>
      <c r="L64" s="689"/>
      <c r="M64" s="296" t="str">
        <f>IF($C64="","",VLOOKUP($C64,'Tabla 1.2 Almcto'!$A$6:$D$224,3,FALSE))</f>
        <v/>
      </c>
      <c r="N64" s="92"/>
      <c r="O64" s="81" t="str">
        <f t="shared" si="21"/>
        <v/>
      </c>
      <c r="P64" s="76" t="str">
        <f>IF($C64="","",VLOOKUP($C64,'Tabla 1.2 Almcto'!$A$6:$D$224,4,FALSE))</f>
        <v/>
      </c>
      <c r="Q64" s="423" t="str">
        <f t="shared" si="15"/>
        <v/>
      </c>
      <c r="R64" s="423" t="str">
        <f t="shared" si="16"/>
        <v/>
      </c>
      <c r="S64" s="88"/>
      <c r="T64" s="423" t="str">
        <f t="shared" si="17"/>
        <v/>
      </c>
      <c r="U64" s="423" t="str">
        <f t="shared" si="18"/>
        <v/>
      </c>
      <c r="V64" s="88"/>
      <c r="W64" s="382"/>
      <c r="X64" s="423" t="str">
        <f t="shared" si="19"/>
        <v/>
      </c>
      <c r="Y64" s="427" t="str">
        <f t="shared" si="20"/>
        <v/>
      </c>
    </row>
    <row r="65" spans="1:25" ht="15.95" customHeight="1" x14ac:dyDescent="0.2">
      <c r="A65" s="684"/>
      <c r="B65" s="685"/>
      <c r="C65" s="686"/>
      <c r="D65" s="687"/>
      <c r="E65" s="687"/>
      <c r="F65" s="687"/>
      <c r="G65" s="687"/>
      <c r="H65" s="687"/>
      <c r="I65" s="93"/>
      <c r="J65" s="51"/>
      <c r="K65" s="688" t="str">
        <f>IF($C65="","",VLOOKUP($C65,'Tabla 1.2 Almcto'!$A$6:$D$224,2,FALSE))</f>
        <v/>
      </c>
      <c r="L65" s="689"/>
      <c r="M65" s="296" t="str">
        <f>IF($C65="","",VLOOKUP($C65,'Tabla 1.2 Almcto'!$A$6:$D$224,3,FALSE))</f>
        <v/>
      </c>
      <c r="N65" s="92"/>
      <c r="O65" s="81" t="str">
        <f t="shared" si="21"/>
        <v/>
      </c>
      <c r="P65" s="76" t="str">
        <f>IF($C65="","",VLOOKUP($C65,'Tabla 1.2 Almcto'!$A$6:$D$224,4,FALSE))</f>
        <v/>
      </c>
      <c r="Q65" s="423" t="str">
        <f t="shared" si="15"/>
        <v/>
      </c>
      <c r="R65" s="423" t="str">
        <f t="shared" si="16"/>
        <v/>
      </c>
      <c r="S65" s="88"/>
      <c r="T65" s="423" t="str">
        <f t="shared" si="17"/>
        <v/>
      </c>
      <c r="U65" s="423" t="str">
        <f t="shared" si="18"/>
        <v/>
      </c>
      <c r="V65" s="88"/>
      <c r="W65" s="382"/>
      <c r="X65" s="423" t="str">
        <f t="shared" si="19"/>
        <v/>
      </c>
      <c r="Y65" s="427" t="str">
        <f t="shared" si="20"/>
        <v/>
      </c>
    </row>
    <row r="66" spans="1:25" ht="15.95" customHeight="1" x14ac:dyDescent="0.2">
      <c r="A66" s="684"/>
      <c r="B66" s="685"/>
      <c r="C66" s="686"/>
      <c r="D66" s="687"/>
      <c r="E66" s="687"/>
      <c r="F66" s="687"/>
      <c r="G66" s="687"/>
      <c r="H66" s="687"/>
      <c r="I66" s="93"/>
      <c r="J66" s="51"/>
      <c r="K66" s="688" t="str">
        <f>IF($C66="","",VLOOKUP($C66,'Tabla 1.2 Almcto'!$A$6:$D$224,2,FALSE))</f>
        <v/>
      </c>
      <c r="L66" s="689"/>
      <c r="M66" s="296" t="str">
        <f>IF($C66="","",VLOOKUP($C66,'Tabla 1.2 Almcto'!$A$6:$D$224,3,FALSE))</f>
        <v/>
      </c>
      <c r="N66" s="92"/>
      <c r="O66" s="81" t="str">
        <f t="shared" si="21"/>
        <v/>
      </c>
      <c r="P66" s="76" t="str">
        <f>IF($C66="","",VLOOKUP($C66,'Tabla 1.2 Almcto'!$A$6:$D$224,4,FALSE))</f>
        <v/>
      </c>
      <c r="Q66" s="423" t="str">
        <f t="shared" si="15"/>
        <v/>
      </c>
      <c r="R66" s="423" t="str">
        <f t="shared" si="16"/>
        <v/>
      </c>
      <c r="S66" s="88"/>
      <c r="T66" s="423" t="str">
        <f t="shared" si="17"/>
        <v/>
      </c>
      <c r="U66" s="423" t="str">
        <f t="shared" si="18"/>
        <v/>
      </c>
      <c r="V66" s="88"/>
      <c r="W66" s="382"/>
      <c r="X66" s="423" t="str">
        <f t="shared" si="19"/>
        <v/>
      </c>
      <c r="Y66" s="427" t="str">
        <f t="shared" si="20"/>
        <v/>
      </c>
    </row>
    <row r="67" spans="1:25" ht="15.95" customHeight="1" x14ac:dyDescent="0.2">
      <c r="A67" s="684"/>
      <c r="B67" s="685"/>
      <c r="C67" s="686"/>
      <c r="D67" s="687"/>
      <c r="E67" s="687"/>
      <c r="F67" s="687"/>
      <c r="G67" s="687"/>
      <c r="H67" s="687"/>
      <c r="I67" s="93"/>
      <c r="J67" s="51"/>
      <c r="K67" s="688" t="str">
        <f>IF($C67="","",VLOOKUP($C67,'Tabla 1.2 Almcto'!$A$6:$D$224,2,FALSE))</f>
        <v/>
      </c>
      <c r="L67" s="689"/>
      <c r="M67" s="296" t="str">
        <f>IF($C67="","",VLOOKUP($C67,'Tabla 1.2 Almcto'!$A$6:$D$224,3,FALSE))</f>
        <v/>
      </c>
      <c r="N67" s="92"/>
      <c r="O67" s="81" t="str">
        <f t="shared" si="21"/>
        <v/>
      </c>
      <c r="P67" s="76" t="str">
        <f>IF($C67="","",VLOOKUP($C67,'Tabla 1.2 Almcto'!$A$6:$D$224,4,FALSE))</f>
        <v/>
      </c>
      <c r="Q67" s="423" t="str">
        <f t="shared" si="15"/>
        <v/>
      </c>
      <c r="R67" s="423" t="str">
        <f t="shared" si="16"/>
        <v/>
      </c>
      <c r="S67" s="88"/>
      <c r="T67" s="423" t="str">
        <f t="shared" si="17"/>
        <v/>
      </c>
      <c r="U67" s="423" t="str">
        <f t="shared" si="18"/>
        <v/>
      </c>
      <c r="V67" s="88"/>
      <c r="W67" s="382"/>
      <c r="X67" s="423" t="str">
        <f t="shared" si="19"/>
        <v/>
      </c>
      <c r="Y67" s="427" t="str">
        <f t="shared" si="20"/>
        <v/>
      </c>
    </row>
    <row r="68" spans="1:25" ht="15.95" customHeight="1" x14ac:dyDescent="0.2">
      <c r="A68" s="684"/>
      <c r="B68" s="685"/>
      <c r="C68" s="686"/>
      <c r="D68" s="687"/>
      <c r="E68" s="687"/>
      <c r="F68" s="687"/>
      <c r="G68" s="687"/>
      <c r="H68" s="687"/>
      <c r="I68" s="93"/>
      <c r="J68" s="51"/>
      <c r="K68" s="688" t="str">
        <f>IF($C68="","",VLOOKUP($C68,'Tabla 1.2 Almcto'!$A$6:$D$224,2,FALSE))</f>
        <v/>
      </c>
      <c r="L68" s="689"/>
      <c r="M68" s="296" t="str">
        <f>IF($C68="","",VLOOKUP($C68,'Tabla 1.2 Almcto'!$A$6:$D$224,3,FALSE))</f>
        <v/>
      </c>
      <c r="N68" s="92"/>
      <c r="O68" s="81" t="str">
        <f t="shared" si="21"/>
        <v/>
      </c>
      <c r="P68" s="76" t="str">
        <f>IF($C68="","",VLOOKUP($C68,'Tabla 1.2 Almcto'!$A$6:$D$224,4,FALSE))</f>
        <v/>
      </c>
      <c r="Q68" s="423" t="str">
        <f t="shared" si="15"/>
        <v/>
      </c>
      <c r="R68" s="423" t="str">
        <f t="shared" si="16"/>
        <v/>
      </c>
      <c r="S68" s="88"/>
      <c r="T68" s="423" t="str">
        <f t="shared" si="17"/>
        <v/>
      </c>
      <c r="U68" s="423" t="str">
        <f t="shared" si="18"/>
        <v/>
      </c>
      <c r="V68" s="88"/>
      <c r="W68" s="382"/>
      <c r="X68" s="423" t="str">
        <f t="shared" si="19"/>
        <v/>
      </c>
      <c r="Y68" s="427" t="str">
        <f t="shared" si="20"/>
        <v/>
      </c>
    </row>
    <row r="69" spans="1:25" ht="15.95" customHeight="1" x14ac:dyDescent="0.2">
      <c r="A69" s="684"/>
      <c r="B69" s="685"/>
      <c r="C69" s="686"/>
      <c r="D69" s="687"/>
      <c r="E69" s="687"/>
      <c r="F69" s="687"/>
      <c r="G69" s="687"/>
      <c r="H69" s="687"/>
      <c r="I69" s="93"/>
      <c r="J69" s="51"/>
      <c r="K69" s="688" t="str">
        <f>IF($C69="","",VLOOKUP($C69,'Tabla 1.2 Almcto'!$A$6:$D$224,2,FALSE))</f>
        <v/>
      </c>
      <c r="L69" s="689"/>
      <c r="M69" s="296" t="str">
        <f>IF($C69="","",VLOOKUP($C69,'Tabla 1.2 Almcto'!$A$6:$D$224,3,FALSE))</f>
        <v/>
      </c>
      <c r="N69" s="92"/>
      <c r="O69" s="81" t="str">
        <f t="shared" si="21"/>
        <v/>
      </c>
      <c r="P69" s="76" t="str">
        <f>IF($C69="","",VLOOKUP($C69,'Tabla 1.2 Almcto'!$A$6:$D$224,4,FALSE))</f>
        <v/>
      </c>
      <c r="Q69" s="423" t="str">
        <f t="shared" si="15"/>
        <v/>
      </c>
      <c r="R69" s="423" t="str">
        <f t="shared" si="16"/>
        <v/>
      </c>
      <c r="S69" s="88"/>
      <c r="T69" s="423" t="str">
        <f t="shared" si="17"/>
        <v/>
      </c>
      <c r="U69" s="423" t="str">
        <f t="shared" si="18"/>
        <v/>
      </c>
      <c r="V69" s="88"/>
      <c r="W69" s="382"/>
      <c r="X69" s="423" t="str">
        <f t="shared" si="19"/>
        <v/>
      </c>
      <c r="Y69" s="427" t="str">
        <f t="shared" si="20"/>
        <v/>
      </c>
    </row>
    <row r="70" spans="1:25" ht="15.95" customHeight="1" x14ac:dyDescent="0.2">
      <c r="A70" s="684"/>
      <c r="B70" s="685"/>
      <c r="C70" s="686"/>
      <c r="D70" s="687"/>
      <c r="E70" s="687"/>
      <c r="F70" s="687"/>
      <c r="G70" s="687"/>
      <c r="H70" s="687"/>
      <c r="I70" s="93"/>
      <c r="J70" s="51"/>
      <c r="K70" s="688" t="str">
        <f>IF($C70="","",VLOOKUP($C70,'Tabla 1.2 Almcto'!$A$6:$D$224,2,FALSE))</f>
        <v/>
      </c>
      <c r="L70" s="689"/>
      <c r="M70" s="296" t="str">
        <f>IF($C70="","",VLOOKUP($C70,'Tabla 1.2 Almcto'!$A$6:$D$224,3,FALSE))</f>
        <v/>
      </c>
      <c r="N70" s="92"/>
      <c r="O70" s="81" t="str">
        <f t="shared" si="21"/>
        <v/>
      </c>
      <c r="P70" s="76" t="str">
        <f>IF($C70="","",VLOOKUP($C70,'Tabla 1.2 Almcto'!$A$6:$D$224,4,FALSE))</f>
        <v/>
      </c>
      <c r="Q70" s="423" t="str">
        <f t="shared" si="15"/>
        <v/>
      </c>
      <c r="R70" s="423" t="str">
        <f t="shared" si="16"/>
        <v/>
      </c>
      <c r="S70" s="88"/>
      <c r="T70" s="423" t="str">
        <f t="shared" si="17"/>
        <v/>
      </c>
      <c r="U70" s="423" t="str">
        <f t="shared" si="18"/>
        <v/>
      </c>
      <c r="V70" s="88"/>
      <c r="W70" s="382"/>
      <c r="X70" s="423" t="str">
        <f t="shared" si="19"/>
        <v/>
      </c>
      <c r="Y70" s="427" t="str">
        <f t="shared" si="20"/>
        <v/>
      </c>
    </row>
    <row r="71" spans="1:25" ht="15.95" customHeight="1" x14ac:dyDescent="0.2">
      <c r="A71" s="684"/>
      <c r="B71" s="685"/>
      <c r="C71" s="686"/>
      <c r="D71" s="687"/>
      <c r="E71" s="687"/>
      <c r="F71" s="687"/>
      <c r="G71" s="687"/>
      <c r="H71" s="687"/>
      <c r="I71" s="93"/>
      <c r="J71" s="51"/>
      <c r="K71" s="688" t="str">
        <f>IF($C71="","",VLOOKUP($C71,'Tabla 1.2 Almcto'!$A$6:$D$224,2,FALSE))</f>
        <v/>
      </c>
      <c r="L71" s="689"/>
      <c r="M71" s="296" t="str">
        <f>IF($C71="","",VLOOKUP($C71,'Tabla 1.2 Almcto'!$A$6:$D$224,3,FALSE))</f>
        <v/>
      </c>
      <c r="N71" s="92"/>
      <c r="O71" s="81" t="str">
        <f t="shared" si="21"/>
        <v/>
      </c>
      <c r="P71" s="76" t="str">
        <f>IF($C71="","",VLOOKUP($C71,'Tabla 1.2 Almcto'!$A$6:$D$224,4,FALSE))</f>
        <v/>
      </c>
      <c r="Q71" s="423" t="str">
        <f t="shared" si="15"/>
        <v/>
      </c>
      <c r="R71" s="423" t="str">
        <f t="shared" si="16"/>
        <v/>
      </c>
      <c r="S71" s="88"/>
      <c r="T71" s="423" t="str">
        <f t="shared" si="17"/>
        <v/>
      </c>
      <c r="U71" s="423" t="str">
        <f t="shared" si="18"/>
        <v/>
      </c>
      <c r="V71" s="88"/>
      <c r="W71" s="382"/>
      <c r="X71" s="423" t="str">
        <f t="shared" si="19"/>
        <v/>
      </c>
      <c r="Y71" s="427" t="str">
        <f t="shared" si="20"/>
        <v/>
      </c>
    </row>
    <row r="72" spans="1:25" ht="15.95" customHeight="1" x14ac:dyDescent="0.2">
      <c r="A72" s="684"/>
      <c r="B72" s="685"/>
      <c r="C72" s="686"/>
      <c r="D72" s="687"/>
      <c r="E72" s="687"/>
      <c r="F72" s="687"/>
      <c r="G72" s="687"/>
      <c r="H72" s="687"/>
      <c r="I72" s="93"/>
      <c r="J72" s="51"/>
      <c r="K72" s="688" t="str">
        <f>IF($C72="","",VLOOKUP($C72,'Tabla 1.2 Almcto'!$A$6:$D$224,2,FALSE))</f>
        <v/>
      </c>
      <c r="L72" s="689"/>
      <c r="M72" s="296" t="str">
        <f>IF($C72="","",VLOOKUP($C72,'Tabla 1.2 Almcto'!$A$6:$D$224,3,FALSE))</f>
        <v/>
      </c>
      <c r="N72" s="92"/>
      <c r="O72" s="81" t="str">
        <f t="shared" si="21"/>
        <v/>
      </c>
      <c r="P72" s="76" t="str">
        <f>IF($C72="","",VLOOKUP($C72,'Tabla 1.2 Almcto'!$A$6:$D$224,4,FALSE))</f>
        <v/>
      </c>
      <c r="Q72" s="423" t="str">
        <f t="shared" si="15"/>
        <v/>
      </c>
      <c r="R72" s="423" t="str">
        <f t="shared" si="16"/>
        <v/>
      </c>
      <c r="S72" s="88"/>
      <c r="T72" s="423" t="str">
        <f t="shared" si="17"/>
        <v/>
      </c>
      <c r="U72" s="423" t="str">
        <f t="shared" si="18"/>
        <v/>
      </c>
      <c r="V72" s="88"/>
      <c r="W72" s="382"/>
      <c r="X72" s="423" t="str">
        <f t="shared" si="19"/>
        <v/>
      </c>
      <c r="Y72" s="427" t="str">
        <f t="shared" si="20"/>
        <v/>
      </c>
    </row>
    <row r="73" spans="1:25" ht="15.95" customHeight="1" x14ac:dyDescent="0.2">
      <c r="A73" s="684"/>
      <c r="B73" s="685"/>
      <c r="C73" s="686"/>
      <c r="D73" s="687"/>
      <c r="E73" s="687"/>
      <c r="F73" s="687"/>
      <c r="G73" s="687"/>
      <c r="H73" s="687"/>
      <c r="I73" s="93"/>
      <c r="J73" s="51"/>
      <c r="K73" s="688" t="str">
        <f>IF($C73="","",VLOOKUP($C73,'Tabla 1.2 Almcto'!$A$6:$D$224,2,FALSE))</f>
        <v/>
      </c>
      <c r="L73" s="689"/>
      <c r="M73" s="296" t="str">
        <f>IF($C73="","",VLOOKUP($C73,'Tabla 1.2 Almcto'!$A$6:$D$224,3,FALSE))</f>
        <v/>
      </c>
      <c r="N73" s="92"/>
      <c r="O73" s="81" t="str">
        <f t="shared" si="21"/>
        <v/>
      </c>
      <c r="P73" s="76" t="str">
        <f>IF($C73="","",VLOOKUP($C73,'Tabla 1.2 Almcto'!$A$6:$D$224,4,FALSE))</f>
        <v/>
      </c>
      <c r="Q73" s="423" t="str">
        <f t="shared" si="15"/>
        <v/>
      </c>
      <c r="R73" s="423" t="str">
        <f t="shared" si="16"/>
        <v/>
      </c>
      <c r="S73" s="88"/>
      <c r="T73" s="423" t="str">
        <f t="shared" si="17"/>
        <v/>
      </c>
      <c r="U73" s="423" t="str">
        <f t="shared" si="18"/>
        <v/>
      </c>
      <c r="V73" s="88"/>
      <c r="W73" s="382"/>
      <c r="X73" s="423" t="str">
        <f t="shared" si="19"/>
        <v/>
      </c>
      <c r="Y73" s="427" t="str">
        <f t="shared" si="20"/>
        <v/>
      </c>
    </row>
    <row r="74" spans="1:25" ht="15.95" customHeight="1" x14ac:dyDescent="0.2">
      <c r="A74" s="684"/>
      <c r="B74" s="685"/>
      <c r="C74" s="686"/>
      <c r="D74" s="687"/>
      <c r="E74" s="687"/>
      <c r="F74" s="687"/>
      <c r="G74" s="687"/>
      <c r="H74" s="687"/>
      <c r="I74" s="93"/>
      <c r="J74" s="51"/>
      <c r="K74" s="688" t="str">
        <f>IF($C74="","",VLOOKUP($C74,'Tabla 1.2 Almcto'!$A$6:$D$224,2,FALSE))</f>
        <v/>
      </c>
      <c r="L74" s="689"/>
      <c r="M74" s="296" t="str">
        <f>IF($C74="","",VLOOKUP($C74,'Tabla 1.2 Almcto'!$A$6:$D$224,3,FALSE))</f>
        <v/>
      </c>
      <c r="N74" s="92"/>
      <c r="O74" s="81" t="str">
        <f t="shared" si="21"/>
        <v/>
      </c>
      <c r="P74" s="76" t="str">
        <f>IF($C74="","",VLOOKUP($C74,'Tabla 1.2 Almcto'!$A$6:$D$224,4,FALSE))</f>
        <v/>
      </c>
      <c r="Q74" s="423" t="str">
        <f t="shared" si="15"/>
        <v/>
      </c>
      <c r="R74" s="423" t="str">
        <f t="shared" si="16"/>
        <v/>
      </c>
      <c r="S74" s="88"/>
      <c r="T74" s="423" t="str">
        <f t="shared" si="17"/>
        <v/>
      </c>
      <c r="U74" s="423" t="str">
        <f t="shared" si="18"/>
        <v/>
      </c>
      <c r="V74" s="88"/>
      <c r="W74" s="382"/>
      <c r="X74" s="423" t="str">
        <f t="shared" si="19"/>
        <v/>
      </c>
      <c r="Y74" s="427" t="str">
        <f t="shared" si="20"/>
        <v/>
      </c>
    </row>
    <row r="75" spans="1:25" ht="15.95" customHeight="1" x14ac:dyDescent="0.2">
      <c r="A75" s="684"/>
      <c r="B75" s="685"/>
      <c r="C75" s="686"/>
      <c r="D75" s="687"/>
      <c r="E75" s="687"/>
      <c r="F75" s="687"/>
      <c r="G75" s="687"/>
      <c r="H75" s="687"/>
      <c r="I75" s="93"/>
      <c r="J75" s="51"/>
      <c r="K75" s="688" t="str">
        <f>IF($C75="","",VLOOKUP($C75,'Tabla 1.2 Almcto'!$A$6:$D$224,2,FALSE))</f>
        <v/>
      </c>
      <c r="L75" s="689"/>
      <c r="M75" s="296" t="str">
        <f>IF($C75="","",VLOOKUP($C75,'Tabla 1.2 Almcto'!$A$6:$D$224,3,FALSE))</f>
        <v/>
      </c>
      <c r="N75" s="92"/>
      <c r="O75" s="81" t="str">
        <f t="shared" si="21"/>
        <v/>
      </c>
      <c r="P75" s="76" t="str">
        <f>IF($C75="","",VLOOKUP($C75,'Tabla 1.2 Almcto'!$A$6:$D$224,4,FALSE))</f>
        <v/>
      </c>
      <c r="Q75" s="423" t="str">
        <f t="shared" si="15"/>
        <v/>
      </c>
      <c r="R75" s="423" t="str">
        <f t="shared" si="16"/>
        <v/>
      </c>
      <c r="S75" s="88"/>
      <c r="T75" s="423" t="str">
        <f t="shared" si="17"/>
        <v/>
      </c>
      <c r="U75" s="423" t="str">
        <f t="shared" si="18"/>
        <v/>
      </c>
      <c r="V75" s="88"/>
      <c r="W75" s="382"/>
      <c r="X75" s="423" t="str">
        <f t="shared" si="19"/>
        <v/>
      </c>
      <c r="Y75" s="427" t="str">
        <f t="shared" si="20"/>
        <v/>
      </c>
    </row>
    <row r="76" spans="1:25" ht="15.95" customHeight="1" x14ac:dyDescent="0.2">
      <c r="A76" s="684"/>
      <c r="B76" s="685"/>
      <c r="C76" s="686"/>
      <c r="D76" s="687"/>
      <c r="E76" s="687"/>
      <c r="F76" s="687"/>
      <c r="G76" s="687"/>
      <c r="H76" s="687"/>
      <c r="I76" s="93"/>
      <c r="J76" s="51"/>
      <c r="K76" s="688" t="str">
        <f>IF($C76="","",VLOOKUP($C76,'Tabla 1.2 Almcto'!$A$6:$D$224,2,FALSE))</f>
        <v/>
      </c>
      <c r="L76" s="689"/>
      <c r="M76" s="296" t="str">
        <f>IF($C76="","",VLOOKUP($C76,'Tabla 1.2 Almcto'!$A$6:$D$224,3,FALSE))</f>
        <v/>
      </c>
      <c r="N76" s="92"/>
      <c r="O76" s="81" t="str">
        <f t="shared" si="21"/>
        <v/>
      </c>
      <c r="P76" s="76" t="str">
        <f>IF($C76="","",VLOOKUP($C76,'Tabla 1.2 Almcto'!$A$6:$D$224,4,FALSE))</f>
        <v/>
      </c>
      <c r="Q76" s="423" t="str">
        <f t="shared" si="15"/>
        <v/>
      </c>
      <c r="R76" s="423" t="str">
        <f t="shared" si="16"/>
        <v/>
      </c>
      <c r="S76" s="88"/>
      <c r="T76" s="423" t="str">
        <f t="shared" si="17"/>
        <v/>
      </c>
      <c r="U76" s="423" t="str">
        <f t="shared" si="18"/>
        <v/>
      </c>
      <c r="V76" s="88"/>
      <c r="W76" s="382"/>
      <c r="X76" s="423" t="str">
        <f t="shared" si="19"/>
        <v/>
      </c>
      <c r="Y76" s="427" t="str">
        <f t="shared" si="20"/>
        <v/>
      </c>
    </row>
    <row r="77" spans="1:25" ht="15.95" customHeight="1" x14ac:dyDescent="0.2">
      <c r="A77" s="684"/>
      <c r="B77" s="685"/>
      <c r="C77" s="686"/>
      <c r="D77" s="687"/>
      <c r="E77" s="687"/>
      <c r="F77" s="687"/>
      <c r="G77" s="687"/>
      <c r="H77" s="687"/>
      <c r="I77" s="93"/>
      <c r="J77" s="51"/>
      <c r="K77" s="688" t="str">
        <f>IF($C77="","",VLOOKUP($C77,'Tabla 1.2 Almcto'!$A$6:$D$224,2,FALSE))</f>
        <v/>
      </c>
      <c r="L77" s="689"/>
      <c r="M77" s="296" t="str">
        <f>IF($C77="","",VLOOKUP($C77,'Tabla 1.2 Almcto'!$A$6:$D$224,3,FALSE))</f>
        <v/>
      </c>
      <c r="N77" s="92"/>
      <c r="O77" s="81" t="str">
        <f>IF(OR($C77="",$J77=""),"",IF($N77="",$J77*$K77*$M77, $J77*$K77*$N77))</f>
        <v/>
      </c>
      <c r="P77" s="76" t="str">
        <f>IF($C77="","",VLOOKUP($C77,'Tabla 1.2 Almcto'!$A$6:$D$224,4,FALSE))</f>
        <v/>
      </c>
      <c r="Q77" s="423" t="str">
        <f t="shared" si="15"/>
        <v/>
      </c>
      <c r="R77" s="423" t="str">
        <f t="shared" si="16"/>
        <v/>
      </c>
      <c r="S77" s="88"/>
      <c r="T77" s="423" t="str">
        <f t="shared" si="17"/>
        <v/>
      </c>
      <c r="U77" s="423" t="str">
        <f t="shared" si="18"/>
        <v/>
      </c>
      <c r="V77" s="88"/>
      <c r="W77" s="382"/>
      <c r="X77" s="423" t="str">
        <f t="shared" si="19"/>
        <v/>
      </c>
      <c r="Y77" s="427" t="str">
        <f t="shared" si="20"/>
        <v/>
      </c>
    </row>
    <row r="78" spans="1:25" ht="15.95" customHeight="1" x14ac:dyDescent="0.2">
      <c r="A78" s="684"/>
      <c r="B78" s="685"/>
      <c r="C78" s="686"/>
      <c r="D78" s="687"/>
      <c r="E78" s="687"/>
      <c r="F78" s="687"/>
      <c r="G78" s="687"/>
      <c r="H78" s="687"/>
      <c r="I78" s="93"/>
      <c r="J78" s="51"/>
      <c r="K78" s="688" t="str">
        <f>IF($C78="","",VLOOKUP($C78,'Tabla 1.2 Almcto'!$A$6:$D$224,2,FALSE))</f>
        <v/>
      </c>
      <c r="L78" s="689"/>
      <c r="M78" s="296" t="str">
        <f>IF($C78="","",VLOOKUP($C78,'Tabla 1.2 Almcto'!$A$6:$D$224,3,FALSE))</f>
        <v/>
      </c>
      <c r="N78" s="92"/>
      <c r="O78" s="81" t="str">
        <f>IF(OR($C78="",$J78=""),"",IF($N78="",$J78*$K78*$M78, $J78*$K78*$N78))</f>
        <v/>
      </c>
      <c r="P78" s="76" t="str">
        <f>IF($C78="","",VLOOKUP($C78,'Tabla 1.2 Almcto'!$A$6:$D$224,4,FALSE))</f>
        <v/>
      </c>
      <c r="Q78" s="423" t="str">
        <f t="shared" si="15"/>
        <v/>
      </c>
      <c r="R78" s="423" t="str">
        <f t="shared" si="16"/>
        <v/>
      </c>
      <c r="S78" s="88"/>
      <c r="T78" s="423" t="str">
        <f t="shared" si="17"/>
        <v/>
      </c>
      <c r="U78" s="423" t="str">
        <f t="shared" si="18"/>
        <v/>
      </c>
      <c r="V78" s="88"/>
      <c r="W78" s="382"/>
      <c r="X78" s="423" t="str">
        <f t="shared" si="19"/>
        <v/>
      </c>
      <c r="Y78" s="427" t="str">
        <f t="shared" si="20"/>
        <v/>
      </c>
    </row>
    <row r="79" spans="1:25" ht="15.95" customHeight="1" x14ac:dyDescent="0.2">
      <c r="A79" s="684"/>
      <c r="B79" s="685"/>
      <c r="C79" s="686"/>
      <c r="D79" s="687"/>
      <c r="E79" s="687"/>
      <c r="F79" s="687"/>
      <c r="G79" s="687"/>
      <c r="H79" s="687"/>
      <c r="I79" s="93"/>
      <c r="J79" s="51"/>
      <c r="K79" s="688" t="str">
        <f>IF($C79="","",VLOOKUP($C79,'Tabla 1.2 Almcto'!$A$6:$D$224,2,FALSE))</f>
        <v/>
      </c>
      <c r="L79" s="689"/>
      <c r="M79" s="296" t="str">
        <f>IF($C79="","",VLOOKUP($C79,'Tabla 1.2 Almcto'!$A$6:$D$224,3,FALSE))</f>
        <v/>
      </c>
      <c r="N79" s="92"/>
      <c r="O79" s="81" t="str">
        <f>IF(OR($C79="",$J79=""),"",IF($N79="",$J79*$K79*$M79, $J79*$K79*$N79))</f>
        <v/>
      </c>
      <c r="P79" s="76" t="str">
        <f>IF($C79="","",VLOOKUP($C79,'Tabla 1.2 Almcto'!$A$6:$D$224,4,FALSE))</f>
        <v/>
      </c>
      <c r="Q79" s="423" t="str">
        <f t="shared" si="15"/>
        <v/>
      </c>
      <c r="R79" s="423" t="str">
        <f t="shared" si="16"/>
        <v/>
      </c>
      <c r="S79" s="88"/>
      <c r="T79" s="423" t="str">
        <f t="shared" si="17"/>
        <v/>
      </c>
      <c r="U79" s="423" t="str">
        <f t="shared" si="18"/>
        <v/>
      </c>
      <c r="V79" s="88"/>
      <c r="W79" s="382"/>
      <c r="X79" s="423" t="str">
        <f t="shared" si="19"/>
        <v/>
      </c>
      <c r="Y79" s="427" t="str">
        <f t="shared" si="20"/>
        <v/>
      </c>
    </row>
    <row r="80" spans="1:25" ht="9.9499999999999993" customHeight="1" x14ac:dyDescent="0.2">
      <c r="A80" s="162"/>
      <c r="B80" s="88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389"/>
    </row>
    <row r="81" spans="1:25" ht="15.95" customHeight="1" thickBot="1" x14ac:dyDescent="0.25">
      <c r="A81" s="163"/>
      <c r="B81" s="89"/>
      <c r="C81" s="89"/>
      <c r="D81" s="89"/>
      <c r="E81" s="89"/>
      <c r="F81" s="89"/>
      <c r="G81" s="89"/>
      <c r="H81" s="89"/>
      <c r="I81" s="89"/>
      <c r="J81" s="87" t="str">
        <f>IF(OR(SUM($K60:$K79)=0,SUM($J60:$J79)=0),"",SUMIF($K60:$K79,"&gt;0",$J60:$J79))</f>
        <v/>
      </c>
      <c r="K81" s="89"/>
      <c r="L81" s="89"/>
      <c r="M81" s="89"/>
      <c r="N81" s="89"/>
      <c r="O81" s="86" t="str">
        <f>IF(SUM($O60:$O79)=0,"",SUM($O60:$O79))</f>
        <v/>
      </c>
      <c r="P81" s="89"/>
      <c r="Q81" s="424" t="str">
        <f>IF(OR($J$81="",$J$81=0),"",INT((SUMIF($P60:$P79,"&gt;1",$J60:$J79))*100/$J$81))</f>
        <v/>
      </c>
      <c r="R81" s="425" t="str">
        <f>IF(OR($J$81="",$J$81=0),"",INT((SUMIF($P60:$P79,"&gt;1,5",$J60:$J79))*100/$J$81))</f>
        <v/>
      </c>
      <c r="S81" s="89"/>
      <c r="T81" s="89"/>
      <c r="U81" s="89"/>
      <c r="V81" s="89"/>
      <c r="W81" s="408" t="str">
        <f>IF(SUM($W60:$W79)=0,"",SUMIF($O60:$O79,"&gt;0",$W60:$W79))</f>
        <v/>
      </c>
      <c r="X81" s="424" t="str">
        <f>IF(OR($J$81="",$J$81=0,$W$83="",$W$83=0,$W$83="NO en tabla"),"",INT((SUMIFS($W60:$W79,$P60:$P79,"&gt;1",$O60:$O79,"&gt;0"))*100/$W$83))</f>
        <v/>
      </c>
      <c r="Y81" s="428" t="str">
        <f>IF(OR($J$81="",$J$81=0,$W$83="",$W$83=0,$W$83="NO en tabla"),"",INT((SUMIFS($W60:$W79,$P60:$P79,"&gt;1,5",$O60:$O79,"&gt;0"))*100/$W$83))</f>
        <v/>
      </c>
    </row>
    <row r="82" spans="1:25" ht="9.9499999999999993" customHeight="1" thickBot="1" x14ac:dyDescent="0.25">
      <c r="A82" s="691"/>
      <c r="B82" s="692"/>
      <c r="C82" s="692"/>
      <c r="D82" s="692"/>
      <c r="E82" s="692"/>
      <c r="F82" s="692"/>
      <c r="G82" s="692"/>
      <c r="H82" s="692"/>
      <c r="I82" s="692"/>
      <c r="J82" s="692"/>
      <c r="K82" s="692"/>
      <c r="L82" s="692"/>
      <c r="M82" s="692"/>
      <c r="N82" s="692"/>
      <c r="O82" s="692"/>
      <c r="P82" s="692"/>
      <c r="Q82" s="692"/>
      <c r="R82" s="692"/>
      <c r="S82" s="692"/>
      <c r="T82" s="692"/>
      <c r="U82" s="692"/>
      <c r="V82" s="692"/>
      <c r="W82" s="692"/>
      <c r="X82" s="692"/>
      <c r="Y82" s="693"/>
    </row>
    <row r="83" spans="1:25" ht="21" customHeight="1" thickBot="1" x14ac:dyDescent="0.4">
      <c r="A83" s="698" t="s">
        <v>858</v>
      </c>
      <c r="B83" s="699"/>
      <c r="C83" s="700" t="s">
        <v>857</v>
      </c>
      <c r="D83" s="701"/>
      <c r="E83" s="702"/>
      <c r="F83" s="703" t="str">
        <f>IF(OR($O$83="",$Q$83="",$O$83="NO en tabla"),"",$O$83*$Q$83)</f>
        <v/>
      </c>
      <c r="G83" s="704"/>
      <c r="H83" s="705"/>
      <c r="I83" s="84" t="s">
        <v>856</v>
      </c>
      <c r="J83" s="700" t="s">
        <v>854</v>
      </c>
      <c r="K83" s="701"/>
      <c r="L83" s="701"/>
      <c r="M83" s="701"/>
      <c r="N83" s="701"/>
      <c r="O83" s="83" t="str">
        <f>IF(AND($O$27="",$O$54="",$O$81=""),"",IF(COUNTIF($P6:$P25,"NO en tabla")&gt;0,"NO en tabla",SUM($O$27,$O$54,$O$81)))</f>
        <v/>
      </c>
      <c r="P83" s="392" t="s">
        <v>855</v>
      </c>
      <c r="Q83" s="694">
        <f>IF($W$83="NO en tabla",1,IF(AND($O$54="",$O$81=""),IF(OR($E$27="",$E$27=0),1,IF(OR($W$27="",$W$27=0),IF(SUMIF($P6:$P25,"&gt;2",$E6:$E25)*100/$E$27&lt;10,IF(SUMIF($P6:$P25,"&gt;1,5",$E6:$E25)*100/$E$27&lt;10,IF(SUMIF($P6:$P25,"&gt;1",$E6:$E25)*100/$E$27&lt;10,1,1.5),2),3),IF(SUMIFS($W6:$W25,$P6:$P25,"&gt;2",$O6:$O25,"&gt;0")*100/$W$27&lt;10,IF(SUMIFS($W6:$W25,$P6:$P25,"&gt;1,5",$O6:$O25,"&gt;0")*100/$W$27&lt;10,IF(SUMIFS($W6:$W25,$P6:$P25,"&gt;1",$O6:$O25,"&gt;0")*100/$W$27&lt;10,1,1.5),2),3))),IF(AND($O$27="",$O$81=""),IF(OR($J$54="",$J$54=0),1,IF(SUMIF($P33:$P52,"&gt;2",$J33:$J52)*100/$J$54&lt;10,IF(SUMIF($P33:$P52,"&gt;1,5",$J33:$J52)*100/$J$54&lt;10,IF(SUMIF($P33:$P52,"&gt;1",$J33:$J52)*100/$J$54&lt;10,1,1.5),2),3)),IF(AND($O$27="",$O$54=""),IF(OR($J$81="",$J$81=0),1,IF(OR($W$81="",$W$81=0),IF(SUMIF($P60:$P79,"&gt;2",$J60:$J79)*100/$J$81&lt;10,IF(SUMIF($P60:$P79,"&gt;1,5",$J60:$J79)*100/$J$81&lt;10,IF(SUMIF($P60:$P79,"&gt;1",$J60:$J79)*100/$J$81&lt;10,1,1.5),2),3),IF(SUMIFS($W60:$W79,$P60:$P79,"&gt;2",$O60:$O79,"&gt;0")*100/$W$81&lt;10,IF(SUMIFS($W60:$W79,$P60:$P79,"&gt;1,5",$O60:$O79,"&gt;0")*100/$W$81&lt;10,IF(SUMIFS($W60:$W79,$P60:$P79,"&gt;1",$O60:$O79,"&gt;0")*100/$W$81&lt;10,1,1.5),2),3))),IF(OR($W$83="",$W$83=0),IF((SUMIF($P6:$P25,"&gt;2",$O6:$O25)+SUMIF($P33:$P52,"&gt;2",$O33:$O52)+SUMIF($P60:$P79,"&gt;2",$O60:$O79))*100/$O$83&lt;10,IF((SUMIF($P6:$P25,"&gt;1,5",$O6:$O25)+SUMIF($P33:$P52,"&gt;1,5",$O33:$O52)+SUMIF($P60:$P79,"&gt;1,5",$O60:$O79))*100/$O$83&lt;10,IF((SUMIF($P6:$P25,"&gt;1",$O6:$O25)+SUMIF($P33:$P52,"&gt;1",$O33:$O52)+SUMIF($P60:$P79,"&gt;1",$O60:$O79))*100/$O$83&lt;10,1,1.5),2),3),IF((SUMIFS($W6:$W25,$P6:$P25,"&gt;2",$O6:$O25,"&gt;0")+SUMIF($P33:$P52,"&gt;2",$W33:$W52)+SUMIFS($W60:$W79,$P60:$P79,"&gt;2",$O60:$O79,"&gt;0"))*100/$W$83&lt;10,IF((SUMIFS($W6:$W25,$P6:$P25,"&gt;1,5",$O6:$O25,"&gt;0")+SUMIF($P33:$P52,"&gt;1,5",$W33:$W52)+SUMIFS($W60:$W79,$P60:$P79,"&gt;1,5",$O60:$O79,"&gt;0"))*100/$W$83&lt;10,IF((SUMIFS($W6:$W25,$P6:$P25,"&gt;1",$O6:$O25,"&gt;0")+SUMIF($P33:$P52,"&gt;1",$W33:$W52)+SUMIFS($W60:$W79,$P60:$P79,"&gt;1",$O60:$O79,"&gt;0"))*100/$W$83&lt;10,1,1.5),2),3))))))</f>
        <v>1</v>
      </c>
      <c r="R83" s="695"/>
      <c r="S83" s="77"/>
      <c r="T83" s="423" t="str">
        <f>IF(OR($O$83="",$O$83=0,$O$83="NO en tabla"),"",INT((SUMIF($P6:$P25,"&gt;1",$O6:$O25)+SUMIF($P33:$P52,"&gt;1",$O33:$O52)+SUMIF($P60:$P79,"&gt;1",$O60:$O79))*100/$O$83))</f>
        <v/>
      </c>
      <c r="U83" s="426" t="str">
        <f>IF(OR($O$83="",$O$83=0,$O$83="NO en tabla"),"",INT((SUMIF($P6:$P25,"&gt;1,5",$O6:$O25)+SUMIF($P33:$P52,"&gt;1,5",$O33:$O52)+SUMIF($P60:$P79,"&gt;1,5",$O60:$O79))*100/$O$83))</f>
        <v/>
      </c>
      <c r="V83" s="77"/>
      <c r="W83" s="409" t="str">
        <f>IF(AND(OR($W27="",$W27=0),OR($W81="",$W81=0)),"",IF($W27="NO en tabla","NO en tabla",IF(OR($W27&gt;0,$W81&gt;0),SUM($W27,$W54,$W81),"")))</f>
        <v/>
      </c>
      <c r="X83" s="423" t="str">
        <f>IF(OR($W$83="",AND($Y27="",$Y54="",$Y81="")),"",INT((SUMIFS($W6:$W25,$P6:$P25,"&gt;1",$O6:$O25,"&gt;0")+SUMIF($P33:$P52,"&gt;1",$W33:$W52)+SUMIFS($W60:$W79,$P60:$P79,"&gt;1",$O60:$O79,"&gt;0"))*100/$W$83))</f>
        <v/>
      </c>
      <c r="Y83" s="429" t="str">
        <f>IF(OR($W$83="",AND($Y27="",$Y54="",$Y81="")),"",INT((SUMIFS($W6:$W25,$P6:$P25,"&gt;1,5",$O6:$O25,"&gt;0")+SUMIF($P33:$P52,"&gt;1,5",$W33:$W52)+SUMIFS($W60:$W79,$P60:$P79,"&gt;1,5",$O60:$O79,"&gt;0"))*100/$W$83))</f>
        <v/>
      </c>
    </row>
    <row r="84" spans="1:25" ht="21" customHeight="1" thickBot="1" x14ac:dyDescent="0.25">
      <c r="A84" s="380"/>
      <c r="B84" s="677" t="s">
        <v>859</v>
      </c>
      <c r="C84" s="678"/>
      <c r="D84" s="678"/>
      <c r="E84" s="678"/>
      <c r="F84" s="679" t="str">
        <f>IF(OR(SuperficieSector="",SuperficieSector=0,CargaTotal=""),"",CargaTotal/SuperficieSector)</f>
        <v/>
      </c>
      <c r="G84" s="680"/>
      <c r="H84" s="681"/>
      <c r="I84" s="682" t="s">
        <v>860</v>
      </c>
      <c r="J84" s="683"/>
      <c r="K84" s="683"/>
      <c r="L84" s="683"/>
      <c r="M84" s="683"/>
      <c r="N84" s="683"/>
      <c r="O84" s="683"/>
      <c r="P84" s="696" t="str">
        <f>IF(OR(DensidadTotal="",DensidadTotal=0),"",IF(DensidadTotal&lt;=425,"RIESGO BAJO 1",IF(DensidadTotal&lt;=850,"RIESGO BAJO 2",IF(DensidadTotal&lt;=1275,"RIESGO MEDIO 3",IF(DensidadTotal&lt;=1700,"RIESGO MEDIO 4",IF(DensidadTotal&lt;=3400,"RIESGO MEDIO 5",IF(DensidadTotal&lt;=6800,"RIESGO ALTO 6",IF(DensidadTotal&lt;=13600,"RIESGO ALTO 7","RIESGO ALTO 8"))))))))</f>
        <v/>
      </c>
      <c r="Q84" s="697"/>
      <c r="R84" s="697"/>
      <c r="S84" s="706"/>
      <c r="T84" s="707"/>
      <c r="U84" s="707"/>
      <c r="V84" s="707"/>
      <c r="W84" s="707"/>
      <c r="X84" s="707"/>
      <c r="Y84" s="708"/>
    </row>
    <row r="85" spans="1:25" ht="21.95" customHeight="1" thickBot="1" x14ac:dyDescent="0.25">
      <c r="A85" s="671"/>
      <c r="B85" s="672"/>
      <c r="C85" s="672"/>
      <c r="D85" s="672"/>
      <c r="E85" s="672"/>
      <c r="F85" s="672"/>
      <c r="G85" s="672"/>
      <c r="H85" s="672"/>
      <c r="I85" s="672"/>
      <c r="J85" s="672"/>
      <c r="K85" s="672"/>
      <c r="L85" s="672"/>
      <c r="M85" s="672"/>
      <c r="N85" s="672"/>
      <c r="O85" s="672"/>
      <c r="P85" s="672"/>
      <c r="Q85" s="672"/>
      <c r="R85" s="672"/>
      <c r="S85" s="672"/>
      <c r="T85" s="672"/>
      <c r="U85" s="672"/>
      <c r="V85" s="672"/>
      <c r="W85" s="672"/>
      <c r="X85" s="672"/>
      <c r="Y85" s="673"/>
    </row>
    <row r="86" spans="1:25" ht="15" thickTop="1" x14ac:dyDescent="0.2"/>
  </sheetData>
  <sheetProtection password="D8CF" sheet="1" objects="1" scenarios="1" selectLockedCells="1"/>
  <mergeCells count="263">
    <mergeCell ref="K75:L75"/>
    <mergeCell ref="K76:L76"/>
    <mergeCell ref="K69:L69"/>
    <mergeCell ref="K70:L70"/>
    <mergeCell ref="K71:L71"/>
    <mergeCell ref="K72:L72"/>
    <mergeCell ref="K73:L73"/>
    <mergeCell ref="K74:L74"/>
    <mergeCell ref="K63:L63"/>
    <mergeCell ref="K64:L64"/>
    <mergeCell ref="K65:L65"/>
    <mergeCell ref="K66:L66"/>
    <mergeCell ref="K67:L67"/>
    <mergeCell ref="K68:L68"/>
    <mergeCell ref="C71:H71"/>
    <mergeCell ref="C72:H72"/>
    <mergeCell ref="C73:H73"/>
    <mergeCell ref="C74:H74"/>
    <mergeCell ref="C75:H75"/>
    <mergeCell ref="C76:H76"/>
    <mergeCell ref="C65:H65"/>
    <mergeCell ref="C66:H66"/>
    <mergeCell ref="C67:H67"/>
    <mergeCell ref="C68:H68"/>
    <mergeCell ref="C69:H69"/>
    <mergeCell ref="C70:H70"/>
    <mergeCell ref="K49:L49"/>
    <mergeCell ref="A62:B62"/>
    <mergeCell ref="A63:B63"/>
    <mergeCell ref="A64:B64"/>
    <mergeCell ref="C62:H62"/>
    <mergeCell ref="C63:H63"/>
    <mergeCell ref="C64:H64"/>
    <mergeCell ref="K62:L62"/>
    <mergeCell ref="C49:H49"/>
    <mergeCell ref="A52:B52"/>
    <mergeCell ref="C52:H52"/>
    <mergeCell ref="K52:L52"/>
    <mergeCell ref="A55:Y55"/>
    <mergeCell ref="A56:B59"/>
    <mergeCell ref="C56:Y56"/>
    <mergeCell ref="A50:B50"/>
    <mergeCell ref="C50:H50"/>
    <mergeCell ref="K50:L50"/>
    <mergeCell ref="A51:B51"/>
    <mergeCell ref="C51:H51"/>
    <mergeCell ref="K51:L51"/>
    <mergeCell ref="W57:Y57"/>
    <mergeCell ref="C58:I58"/>
    <mergeCell ref="K58:L58"/>
    <mergeCell ref="K43:L43"/>
    <mergeCell ref="K44:L44"/>
    <mergeCell ref="K45:L45"/>
    <mergeCell ref="K46:L46"/>
    <mergeCell ref="C46:H46"/>
    <mergeCell ref="C47:H47"/>
    <mergeCell ref="C48:H48"/>
    <mergeCell ref="C43:H43"/>
    <mergeCell ref="C44:H44"/>
    <mergeCell ref="C45:H45"/>
    <mergeCell ref="K47:L47"/>
    <mergeCell ref="K48:L48"/>
    <mergeCell ref="K36:L36"/>
    <mergeCell ref="K37:L37"/>
    <mergeCell ref="K38:L38"/>
    <mergeCell ref="K39:L39"/>
    <mergeCell ref="K40:L40"/>
    <mergeCell ref="C40:H40"/>
    <mergeCell ref="C41:H41"/>
    <mergeCell ref="C42:H42"/>
    <mergeCell ref="K41:L41"/>
    <mergeCell ref="K42:L42"/>
    <mergeCell ref="A45:B45"/>
    <mergeCell ref="A46:B46"/>
    <mergeCell ref="A47:B47"/>
    <mergeCell ref="A48:B48"/>
    <mergeCell ref="A49:B49"/>
    <mergeCell ref="C35:H35"/>
    <mergeCell ref="C36:H36"/>
    <mergeCell ref="C37:H37"/>
    <mergeCell ref="C38:H38"/>
    <mergeCell ref="C39:H39"/>
    <mergeCell ref="A39:B39"/>
    <mergeCell ref="A40:B40"/>
    <mergeCell ref="A41:B41"/>
    <mergeCell ref="A42:B42"/>
    <mergeCell ref="A43:B43"/>
    <mergeCell ref="A44:B44"/>
    <mergeCell ref="M22:N22"/>
    <mergeCell ref="A35:B35"/>
    <mergeCell ref="A36:B36"/>
    <mergeCell ref="A37:B37"/>
    <mergeCell ref="A38:B38"/>
    <mergeCell ref="M15:N15"/>
    <mergeCell ref="M16:N16"/>
    <mergeCell ref="M17:N17"/>
    <mergeCell ref="M18:N18"/>
    <mergeCell ref="M19:N19"/>
    <mergeCell ref="M20:N20"/>
    <mergeCell ref="J20:K20"/>
    <mergeCell ref="J21:K21"/>
    <mergeCell ref="J22:K22"/>
    <mergeCell ref="J16:K16"/>
    <mergeCell ref="J17:K17"/>
    <mergeCell ref="J18:K18"/>
    <mergeCell ref="J19:K19"/>
    <mergeCell ref="H17:I17"/>
    <mergeCell ref="H18:I18"/>
    <mergeCell ref="H19:I19"/>
    <mergeCell ref="H20:I20"/>
    <mergeCell ref="H21:I21"/>
    <mergeCell ref="K35:L35"/>
    <mergeCell ref="A20:B20"/>
    <mergeCell ref="A21:B21"/>
    <mergeCell ref="A10:B10"/>
    <mergeCell ref="A11:B11"/>
    <mergeCell ref="A12:B12"/>
    <mergeCell ref="A13:B13"/>
    <mergeCell ref="A14:B14"/>
    <mergeCell ref="A15:B15"/>
    <mergeCell ref="M8:N8"/>
    <mergeCell ref="M9:N9"/>
    <mergeCell ref="M10:N10"/>
    <mergeCell ref="M11:N11"/>
    <mergeCell ref="M12:N12"/>
    <mergeCell ref="M13:N13"/>
    <mergeCell ref="M14:N14"/>
    <mergeCell ref="J14:K14"/>
    <mergeCell ref="J15:K15"/>
    <mergeCell ref="J8:K8"/>
    <mergeCell ref="J9:K9"/>
    <mergeCell ref="J10:K10"/>
    <mergeCell ref="J11:K11"/>
    <mergeCell ref="J12:K12"/>
    <mergeCell ref="J13:K13"/>
    <mergeCell ref="M21:N21"/>
    <mergeCell ref="H12:I12"/>
    <mergeCell ref="H13:I13"/>
    <mergeCell ref="H14:I14"/>
    <mergeCell ref="H15:I15"/>
    <mergeCell ref="H16:I16"/>
    <mergeCell ref="A16:B16"/>
    <mergeCell ref="A17:B17"/>
    <mergeCell ref="A18:B18"/>
    <mergeCell ref="A19:B19"/>
    <mergeCell ref="B84:E84"/>
    <mergeCell ref="F84:H84"/>
    <mergeCell ref="I84:O84"/>
    <mergeCell ref="P84:R84"/>
    <mergeCell ref="S84:Y84"/>
    <mergeCell ref="A85:Y85"/>
    <mergeCell ref="A79:B79"/>
    <mergeCell ref="C79:H79"/>
    <mergeCell ref="K79:L79"/>
    <mergeCell ref="A82:Y82"/>
    <mergeCell ref="A83:B83"/>
    <mergeCell ref="C83:E83"/>
    <mergeCell ref="F83:H83"/>
    <mergeCell ref="J83:N83"/>
    <mergeCell ref="Q83:R83"/>
    <mergeCell ref="A77:B77"/>
    <mergeCell ref="C77:H77"/>
    <mergeCell ref="K77:L77"/>
    <mergeCell ref="A78:B78"/>
    <mergeCell ref="C78:H78"/>
    <mergeCell ref="K78:L78"/>
    <mergeCell ref="A60:B60"/>
    <mergeCell ref="C60:H60"/>
    <mergeCell ref="K60:L60"/>
    <mergeCell ref="A61:B61"/>
    <mergeCell ref="C61:H61"/>
    <mergeCell ref="K61:L61"/>
    <mergeCell ref="A71:B71"/>
    <mergeCell ref="A72:B72"/>
    <mergeCell ref="A73:B73"/>
    <mergeCell ref="A74:B74"/>
    <mergeCell ref="A75:B75"/>
    <mergeCell ref="A76:B76"/>
    <mergeCell ref="A65:B65"/>
    <mergeCell ref="A66:B66"/>
    <mergeCell ref="A67:B67"/>
    <mergeCell ref="A68:B68"/>
    <mergeCell ref="A69:B69"/>
    <mergeCell ref="A70:B70"/>
    <mergeCell ref="M58:N58"/>
    <mergeCell ref="C59:I59"/>
    <mergeCell ref="K59:L59"/>
    <mergeCell ref="Q59:R59"/>
    <mergeCell ref="T59:U59"/>
    <mergeCell ref="X59:Y59"/>
    <mergeCell ref="C57:I57"/>
    <mergeCell ref="K57:L57"/>
    <mergeCell ref="M57:N57"/>
    <mergeCell ref="Q57:U57"/>
    <mergeCell ref="A33:B33"/>
    <mergeCell ref="C33:H33"/>
    <mergeCell ref="K33:L33"/>
    <mergeCell ref="A34:B34"/>
    <mergeCell ref="C34:H34"/>
    <mergeCell ref="K34:L34"/>
    <mergeCell ref="M31:N31"/>
    <mergeCell ref="C32:I32"/>
    <mergeCell ref="K32:L32"/>
    <mergeCell ref="Q32:R32"/>
    <mergeCell ref="T32:U32"/>
    <mergeCell ref="X32:Y32"/>
    <mergeCell ref="A28:Y28"/>
    <mergeCell ref="A29:B32"/>
    <mergeCell ref="C29:Y29"/>
    <mergeCell ref="C30:I30"/>
    <mergeCell ref="K30:L30"/>
    <mergeCell ref="M30:N30"/>
    <mergeCell ref="Q30:U30"/>
    <mergeCell ref="W30:Y30"/>
    <mergeCell ref="C31:I31"/>
    <mergeCell ref="K31:L31"/>
    <mergeCell ref="A24:B24"/>
    <mergeCell ref="H24:I24"/>
    <mergeCell ref="J24:K24"/>
    <mergeCell ref="M24:N24"/>
    <mergeCell ref="A25:B25"/>
    <mergeCell ref="H25:I25"/>
    <mergeCell ref="J25:K25"/>
    <mergeCell ref="M25:N25"/>
    <mergeCell ref="A7:B7"/>
    <mergeCell ref="H7:I7"/>
    <mergeCell ref="J7:K7"/>
    <mergeCell ref="M7:N7"/>
    <mergeCell ref="A23:B23"/>
    <mergeCell ref="H23:I23"/>
    <mergeCell ref="J23:K23"/>
    <mergeCell ref="M23:N23"/>
    <mergeCell ref="A8:B8"/>
    <mergeCell ref="A9:B9"/>
    <mergeCell ref="H22:I22"/>
    <mergeCell ref="A22:B22"/>
    <mergeCell ref="H8:I8"/>
    <mergeCell ref="H9:I9"/>
    <mergeCell ref="H10:I10"/>
    <mergeCell ref="H11:I11"/>
    <mergeCell ref="A6:B6"/>
    <mergeCell ref="H6:I6"/>
    <mergeCell ref="J6:K6"/>
    <mergeCell ref="M6:N6"/>
    <mergeCell ref="J4:L4"/>
    <mergeCell ref="M4:N4"/>
    <mergeCell ref="C5:D5"/>
    <mergeCell ref="H5:I5"/>
    <mergeCell ref="J5:L5"/>
    <mergeCell ref="M5:N5"/>
    <mergeCell ref="A1:Y1"/>
    <mergeCell ref="A2:B5"/>
    <mergeCell ref="C2:Y2"/>
    <mergeCell ref="C3:D3"/>
    <mergeCell ref="G3:I3"/>
    <mergeCell ref="J3:N3"/>
    <mergeCell ref="Q3:U3"/>
    <mergeCell ref="W3:Y3"/>
    <mergeCell ref="C4:D4"/>
    <mergeCell ref="G4:I4"/>
    <mergeCell ref="Q5:R5"/>
    <mergeCell ref="T5:U5"/>
    <mergeCell ref="X5:Y5"/>
  </mergeCells>
  <dataValidations count="7">
    <dataValidation type="decimal" allowBlank="1" showInputMessage="1" showErrorMessage="1" error="Excede el limite de 200.000 m²" sqref="W6:W25">
      <formula1>0</formula1>
      <formula2>200000</formula2>
    </dataValidation>
    <dataValidation type="decimal" allowBlank="1" showInputMessage="1" showErrorMessage="1" error="Excede el límite de 40.000 m³" sqref="J60:J79">
      <formula1>0</formula1>
      <formula2>40000</formula2>
    </dataValidation>
    <dataValidation type="list" allowBlank="1" showInputMessage="1" showErrorMessage="1" sqref="N33:N52 H6:I25 N60:N79">
      <formula1>"1,0,1,3,1,6"</formula1>
    </dataValidation>
    <dataValidation type="list" allowBlank="1" showInputMessage="1" showErrorMessage="1" sqref="M6:N25">
      <formula1>"Fabr./Venta,Almcto."</formula1>
    </dataValidation>
    <dataValidation type="decimal" allowBlank="1" showInputMessage="1" showErrorMessage="1" error="Excede el límite de 500.000 kg" sqref="E6:E25">
      <formula1>0</formula1>
      <formula2>500000</formula2>
    </dataValidation>
    <dataValidation type="decimal" allowBlank="1" showInputMessage="1" showErrorMessage="1" error="Excede el límite de 20.000 m²" sqref="J33:J52 W60:W79">
      <formula1>0</formula1>
      <formula2>20000</formula2>
    </dataValidation>
    <dataValidation type="decimal" allowBlank="1" showInputMessage="1" showErrorMessage="1" error="Fuera del rango_x000a_[1,00 m²; 10.000.000,00 m²]" sqref="A84">
      <formula1>1</formula1>
      <formula2>10000000</formula2>
    </dataValidation>
  </dataValidations>
  <pageMargins left="0.7" right="0.7" top="0.75" bottom="0.75" header="0.3" footer="0.3"/>
  <pageSetup paperSize="9" scale="5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Elegir Actividad">
          <x14:formula1>
            <xm:f>'Tabla 1.2 RSCIEI'!$A$7:$A$559</xm:f>
          </x14:formula1>
          <xm:sqref>J6:K25</xm:sqref>
        </x14:dataValidation>
        <x14:dataValidation type="list" allowBlank="1" showInputMessage="1" showErrorMessage="1" prompt="Elegir Epígrafe">
          <x14:formula1>
            <xm:f>'Tabla 1.4 RSCIEI'!$A$5:$A$139</xm:f>
          </x14:formula1>
          <xm:sqref>C6:C25</xm:sqref>
        </x14:dataValidation>
        <x14:dataValidation type="list" allowBlank="1" showInputMessage="1" showErrorMessage="1" prompt="Elegir Actividad">
          <x14:formula1>
            <xm:f>'Tabla 1.2 Fab&amp;Venta'!$A$6:$A$496</xm:f>
          </x14:formula1>
          <xm:sqref>C33:C52</xm:sqref>
        </x14:dataValidation>
        <x14:dataValidation type="list" allowBlank="1" showInputMessage="1" showErrorMessage="1" prompt="Elegir Actividad">
          <x14:formula1>
            <xm:f>'Tabla 1.2 Almcto'!$A$6:$A$224</xm:f>
          </x14:formula1>
          <xm:sqref>C60:C79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31"/>
  <sheetViews>
    <sheetView zoomScaleNormal="100" workbookViewId="0">
      <selection activeCell="A6" sqref="A6:B6"/>
    </sheetView>
  </sheetViews>
  <sheetFormatPr baseColWidth="10" defaultRowHeight="14.25" x14ac:dyDescent="0.2"/>
  <cols>
    <col min="1" max="1" width="17.7109375" style="15" customWidth="1"/>
    <col min="2" max="2" width="9.7109375" style="15" customWidth="1"/>
    <col min="3" max="3" width="15.7109375" style="15" customWidth="1"/>
    <col min="4" max="4" width="4.140625" style="15" customWidth="1"/>
    <col min="5" max="5" width="14.7109375" style="15" customWidth="1"/>
    <col min="6" max="6" width="12.7109375" style="15" customWidth="1"/>
    <col min="7" max="7" width="6.7109375" style="15" customWidth="1"/>
    <col min="8" max="8" width="2.28515625" style="15" customWidth="1"/>
    <col min="9" max="9" width="4.140625" style="15" customWidth="1"/>
    <col min="10" max="10" width="14.7109375" style="15" customWidth="1"/>
    <col min="11" max="11" width="10.28515625" style="15" customWidth="1"/>
    <col min="12" max="12" width="4.140625" style="15" customWidth="1"/>
    <col min="13" max="14" width="6.7109375" style="15" customWidth="1"/>
    <col min="15" max="15" width="15.7109375" style="15" customWidth="1"/>
    <col min="16" max="16" width="12.7109375" style="15" customWidth="1"/>
    <col min="17" max="18" width="5.7109375" style="15" customWidth="1"/>
    <col min="19" max="19" width="1.7109375" style="15" customWidth="1"/>
    <col min="20" max="21" width="5.7109375" style="15" customWidth="1"/>
    <col min="22" max="22" width="1.7109375" style="15" customWidth="1"/>
    <col min="23" max="23" width="13.7109375" style="15" bestFit="1" customWidth="1"/>
    <col min="24" max="25" width="5.7109375" style="15" customWidth="1"/>
    <col min="26" max="16384" width="11.42578125" style="15"/>
  </cols>
  <sheetData>
    <row r="1" spans="1:25" ht="39" customHeight="1" thickTop="1" thickBot="1" x14ac:dyDescent="0.25">
      <c r="A1" s="728" t="s">
        <v>825</v>
      </c>
      <c r="B1" s="729"/>
      <c r="C1" s="729"/>
      <c r="D1" s="729"/>
      <c r="E1" s="729"/>
      <c r="F1" s="729"/>
      <c r="G1" s="729"/>
      <c r="H1" s="729"/>
      <c r="I1" s="729"/>
      <c r="J1" s="729"/>
      <c r="K1" s="729"/>
      <c r="L1" s="729"/>
      <c r="M1" s="729"/>
      <c r="N1" s="729"/>
      <c r="O1" s="729"/>
      <c r="P1" s="729"/>
      <c r="Q1" s="729"/>
      <c r="R1" s="729"/>
      <c r="S1" s="729"/>
      <c r="T1" s="729"/>
      <c r="U1" s="729"/>
      <c r="V1" s="729"/>
      <c r="W1" s="729"/>
      <c r="X1" s="729"/>
      <c r="Y1" s="730"/>
    </row>
    <row r="2" spans="1:25" ht="21" customHeight="1" x14ac:dyDescent="0.2">
      <c r="A2" s="709" t="s">
        <v>407</v>
      </c>
      <c r="B2" s="710"/>
      <c r="C2" s="674" t="s">
        <v>408</v>
      </c>
      <c r="D2" s="675"/>
      <c r="E2" s="675"/>
      <c r="F2" s="675"/>
      <c r="G2" s="675"/>
      <c r="H2" s="675"/>
      <c r="I2" s="675"/>
      <c r="J2" s="675"/>
      <c r="K2" s="675"/>
      <c r="L2" s="675"/>
      <c r="M2" s="675"/>
      <c r="N2" s="675"/>
      <c r="O2" s="675"/>
      <c r="P2" s="675"/>
      <c r="Q2" s="675"/>
      <c r="R2" s="675"/>
      <c r="S2" s="675"/>
      <c r="T2" s="675"/>
      <c r="U2" s="675"/>
      <c r="V2" s="675"/>
      <c r="W2" s="675"/>
      <c r="X2" s="675"/>
      <c r="Y2" s="676"/>
    </row>
    <row r="3" spans="1:25" ht="15.95" customHeight="1" x14ac:dyDescent="0.2">
      <c r="A3" s="711"/>
      <c r="B3" s="712"/>
      <c r="C3" s="715" t="s">
        <v>414</v>
      </c>
      <c r="D3" s="717"/>
      <c r="E3" s="78" t="s">
        <v>409</v>
      </c>
      <c r="F3" s="78" t="s">
        <v>416</v>
      </c>
      <c r="G3" s="690" t="s">
        <v>853</v>
      </c>
      <c r="H3" s="569"/>
      <c r="I3" s="570"/>
      <c r="J3" s="690" t="s">
        <v>1066</v>
      </c>
      <c r="K3" s="569"/>
      <c r="L3" s="569"/>
      <c r="M3" s="569"/>
      <c r="N3" s="570"/>
      <c r="O3" s="78" t="s">
        <v>843</v>
      </c>
      <c r="P3" s="78" t="s">
        <v>823</v>
      </c>
      <c r="Q3" s="668" t="s">
        <v>1077</v>
      </c>
      <c r="R3" s="442"/>
      <c r="S3" s="442"/>
      <c r="T3" s="442"/>
      <c r="U3" s="669"/>
      <c r="V3" s="88"/>
      <c r="W3" s="668" t="s">
        <v>1078</v>
      </c>
      <c r="X3" s="442"/>
      <c r="Y3" s="670"/>
    </row>
    <row r="4" spans="1:25" ht="15.95" customHeight="1" x14ac:dyDescent="0.2">
      <c r="A4" s="711"/>
      <c r="B4" s="712"/>
      <c r="C4" s="690" t="s">
        <v>824</v>
      </c>
      <c r="D4" s="570"/>
      <c r="E4" s="78" t="s">
        <v>844</v>
      </c>
      <c r="F4" s="78" t="s">
        <v>846</v>
      </c>
      <c r="G4" s="690" t="s">
        <v>1062</v>
      </c>
      <c r="H4" s="569"/>
      <c r="I4" s="570"/>
      <c r="J4" s="690" t="s">
        <v>1065</v>
      </c>
      <c r="K4" s="569"/>
      <c r="L4" s="569"/>
      <c r="M4" s="731" t="s">
        <v>1067</v>
      </c>
      <c r="N4" s="732"/>
      <c r="O4" s="78" t="s">
        <v>848</v>
      </c>
      <c r="P4" s="78" t="s">
        <v>125</v>
      </c>
      <c r="Q4" s="79">
        <v>1.5</v>
      </c>
      <c r="R4" s="79">
        <v>2</v>
      </c>
      <c r="S4" s="88"/>
      <c r="T4" s="79">
        <v>1.5</v>
      </c>
      <c r="U4" s="79">
        <v>2</v>
      </c>
      <c r="V4" s="88"/>
      <c r="W4" s="18" t="s">
        <v>118</v>
      </c>
      <c r="X4" s="379">
        <v>1.5</v>
      </c>
      <c r="Y4" s="388">
        <v>2</v>
      </c>
    </row>
    <row r="5" spans="1:25" ht="15.95" customHeight="1" x14ac:dyDescent="0.2">
      <c r="A5" s="713"/>
      <c r="B5" s="714"/>
      <c r="C5" s="515" t="s">
        <v>415</v>
      </c>
      <c r="D5" s="490"/>
      <c r="E5" s="19" t="s">
        <v>411</v>
      </c>
      <c r="F5" s="19" t="s">
        <v>412</v>
      </c>
      <c r="G5" s="294" t="s">
        <v>1063</v>
      </c>
      <c r="H5" s="668" t="s">
        <v>1058</v>
      </c>
      <c r="I5" s="669"/>
      <c r="J5" s="515" t="s">
        <v>415</v>
      </c>
      <c r="K5" s="481"/>
      <c r="L5" s="481"/>
      <c r="M5" s="733" t="s">
        <v>1068</v>
      </c>
      <c r="N5" s="734"/>
      <c r="O5" s="19" t="s">
        <v>15</v>
      </c>
      <c r="P5" s="19" t="s">
        <v>116</v>
      </c>
      <c r="Q5" s="665" t="s">
        <v>1073</v>
      </c>
      <c r="R5" s="490"/>
      <c r="S5" s="88"/>
      <c r="T5" s="665" t="s">
        <v>1074</v>
      </c>
      <c r="U5" s="490"/>
      <c r="V5" s="88"/>
      <c r="W5" s="19" t="s">
        <v>8</v>
      </c>
      <c r="X5" s="665" t="s">
        <v>1076</v>
      </c>
      <c r="Y5" s="667"/>
    </row>
    <row r="6" spans="1:25" ht="15.95" customHeight="1" x14ac:dyDescent="0.2">
      <c r="A6" s="684"/>
      <c r="B6" s="685"/>
      <c r="C6" s="391"/>
      <c r="D6" s="390"/>
      <c r="E6" s="90"/>
      <c r="F6" s="80" t="str">
        <f>IF($C6="","",VLOOKUP($C6,'Tabla 1.4 RSCIEI'!$A$5:$C$139,2,FALSE))</f>
        <v/>
      </c>
      <c r="G6" s="297" t="str">
        <f>IF($C6="","",VLOOKUP($C6,'Tabla 1.4 RSCIEI'!$A$5:$C$139,3,FALSE))</f>
        <v/>
      </c>
      <c r="H6" s="727"/>
      <c r="I6" s="719"/>
      <c r="J6" s="720"/>
      <c r="K6" s="721"/>
      <c r="L6" s="91"/>
      <c r="M6" s="722"/>
      <c r="N6" s="723"/>
      <c r="O6" s="81" t="str">
        <f>IF(OR($C6="",$E6=""),"",IF($H6="",$E6*$F6*$G6,$E6*$F6*$H6))</f>
        <v/>
      </c>
      <c r="P6" s="82" t="str">
        <f>IF($C6="","",IF($J6="","",IF($M6="","",IF($M6="Fabr./Venta",IF(VLOOKUP($J6,'Tabla 1.2 RSCIEI'!$A$7:$G$559,4,FALSE)&gt;0,VLOOKUP($J6,'Tabla 1.2 RSCIEI'!$A$7:$G$559,4,FALSE),"NO en tabla"),IF(VLOOKUP($J6,'Tabla 1.2 RSCIEI'!$A$7:$G$559,7,FALSE)&gt;0,VLOOKUP($J6,'Tabla 1.2 RSCIEI'!$A$6:$G$559,7,FALSE),"NO en tabla")))))</f>
        <v/>
      </c>
      <c r="Q6" s="423" t="str">
        <f>IF(OR($P6="",$E6=""),"",IF($P6=1.5,INT($E6*100/$E$42),""))</f>
        <v/>
      </c>
      <c r="R6" s="423" t="str">
        <f>IF(OR($P6="",$E6=""),"",IF($P6=2,INT($E6*100/$E$42),""))</f>
        <v/>
      </c>
      <c r="S6" s="88"/>
      <c r="T6" s="423" t="str">
        <f>IF(OR($P6="",$E6="",$O$128="",$O$128="NO en tabla"),"",IF($P6=1.5,INT($O6*100/$O$128),""))</f>
        <v/>
      </c>
      <c r="U6" s="423" t="str">
        <f>IF(OR($P6="",$E6="",$O$128="",$O$128="NO en tabla"),"",IF($P6=2,INT($O6*100/$O$128),""))</f>
        <v/>
      </c>
      <c r="V6" s="88"/>
      <c r="W6" s="382"/>
      <c r="X6" s="423" t="str">
        <f>IF(OR($P6="",$W6="",$E6="",$W$128="",$W$128="NO en tabla"),"",IF($P6=1.5,INT($W6*100/$W$128),""))</f>
        <v/>
      </c>
      <c r="Y6" s="427" t="str">
        <f>IF(OR($P6="",$W6="",$E6="",$W$128="",$W$128="NO en tabla"),"",IF($P6=2,INT($W6*100/$W$128),""))</f>
        <v/>
      </c>
    </row>
    <row r="7" spans="1:25" ht="15.95" customHeight="1" x14ac:dyDescent="0.2">
      <c r="A7" s="684"/>
      <c r="B7" s="685"/>
      <c r="C7" s="391"/>
      <c r="D7" s="390"/>
      <c r="E7" s="90"/>
      <c r="F7" s="80" t="str">
        <f>IF($C7="","",VLOOKUP($C7,'Tabla 1.4 RSCIEI'!$A$5:$C$139,2,FALSE))</f>
        <v/>
      </c>
      <c r="G7" s="297" t="str">
        <f>IF($C7="","",VLOOKUP($C7,'Tabla 1.4 RSCIEI'!$A$5:$C$139,3,FALSE))</f>
        <v/>
      </c>
      <c r="H7" s="727"/>
      <c r="I7" s="719"/>
      <c r="J7" s="720"/>
      <c r="K7" s="721"/>
      <c r="L7" s="91"/>
      <c r="M7" s="722"/>
      <c r="N7" s="723"/>
      <c r="O7" s="81" t="str">
        <f>IF(OR($C7="",$E7=""),"",IF($H7="",$E7*$F7*$G7,$E7*$F7*$H7))</f>
        <v/>
      </c>
      <c r="P7" s="82" t="str">
        <f>IF($C7="","",IF($J7="","",IF($M7="","",IF($M7="Fabr./Venta",IF(VLOOKUP($J7,'Tabla 1.2 RSCIEI'!$A$7:$G$559,4,FALSE)&gt;0,VLOOKUP($J7,'Tabla 1.2 RSCIEI'!$A$7:$G$559,4,FALSE),"NO en tabla"),IF(VLOOKUP($J7,'Tabla 1.2 RSCIEI'!$A$7:$G$559,7,FALSE)&gt;0,VLOOKUP($J7,'Tabla 1.2 RSCIEI'!$A$6:$G$559,7,FALSE),"NO en tabla")))))</f>
        <v/>
      </c>
      <c r="Q7" s="423" t="str">
        <f t="shared" ref="Q7:Q40" si="0">IF(OR($P7="",$E7=""),"",IF($P7=1.5,INT($E7*100/$E$42),""))</f>
        <v/>
      </c>
      <c r="R7" s="423" t="str">
        <f t="shared" ref="R7:R40" si="1">IF(OR($P7="",$E7=""),"",IF($P7=2,INT($E7*100/$E$42),""))</f>
        <v/>
      </c>
      <c r="S7" s="88"/>
      <c r="T7" s="423" t="str">
        <f t="shared" ref="T7:T40" si="2">IF(OR($P7="",$E7="",$O$128="",$O$128="NO en tabla"),"",IF($P7=1.5,INT($O7*100/$O$128),""))</f>
        <v/>
      </c>
      <c r="U7" s="423" t="str">
        <f t="shared" ref="U7:U40" si="3">IF(OR($P7="",$E7="",$O$128="",$O$128="NO en tabla"),"",IF($P7=2,INT($O7*100/$O$128),""))</f>
        <v/>
      </c>
      <c r="V7" s="88"/>
      <c r="W7" s="382"/>
      <c r="X7" s="423" t="str">
        <f t="shared" ref="X7:X40" si="4">IF(OR($P7="",$W7="",$E7="",$W$128="",$W$128="NO en tabla"),"",IF($P7=1.5,INT($W7*100/$W$128),""))</f>
        <v/>
      </c>
      <c r="Y7" s="427" t="str">
        <f t="shared" ref="Y7:Y40" si="5">IF(OR($P7="",$W7="",$E7="",$W$128="",$W$128="NO en tabla"),"",IF($P7=2,INT($W7*100/$W$128),""))</f>
        <v/>
      </c>
    </row>
    <row r="8" spans="1:25" ht="15.95" customHeight="1" x14ac:dyDescent="0.2">
      <c r="A8" s="684"/>
      <c r="B8" s="685"/>
      <c r="C8" s="391"/>
      <c r="D8" s="390"/>
      <c r="E8" s="90"/>
      <c r="F8" s="80" t="str">
        <f>IF($C8="","",VLOOKUP($C8,'Tabla 1.4 RSCIEI'!$A$5:$C$139,2,FALSE))</f>
        <v/>
      </c>
      <c r="G8" s="297" t="str">
        <f>IF($C8="","",VLOOKUP($C8,'Tabla 1.4 RSCIEI'!$A$5:$C$139,3,FALSE))</f>
        <v/>
      </c>
      <c r="H8" s="727"/>
      <c r="I8" s="719"/>
      <c r="J8" s="720"/>
      <c r="K8" s="721"/>
      <c r="L8" s="91"/>
      <c r="M8" s="722"/>
      <c r="N8" s="723"/>
      <c r="O8" s="81" t="str">
        <f t="shared" ref="O8:O22" si="6">IF(OR($C8="",$E8=""),"",IF($H8="",$E8*$F8*$G8,$E8*$F8*$H8))</f>
        <v/>
      </c>
      <c r="P8" s="82" t="str">
        <f>IF($C8="","",IF($J8="","",IF($M8="","",IF($M8="Fabr./Venta",IF(VLOOKUP($J8,'Tabla 1.2 RSCIEI'!$A$7:$G$559,4,FALSE)&gt;0,VLOOKUP($J8,'Tabla 1.2 RSCIEI'!$A$7:$G$559,4,FALSE),"NO en tabla"),IF(VLOOKUP($J8,'Tabla 1.2 RSCIEI'!$A$7:$G$559,7,FALSE)&gt;0,VLOOKUP($J8,'Tabla 1.2 RSCIEI'!$A$6:$G$559,7,FALSE),"NO en tabla")))))</f>
        <v/>
      </c>
      <c r="Q8" s="423" t="str">
        <f t="shared" si="0"/>
        <v/>
      </c>
      <c r="R8" s="423" t="str">
        <f t="shared" si="1"/>
        <v/>
      </c>
      <c r="S8" s="88"/>
      <c r="T8" s="423" t="str">
        <f t="shared" si="2"/>
        <v/>
      </c>
      <c r="U8" s="423" t="str">
        <f t="shared" si="3"/>
        <v/>
      </c>
      <c r="V8" s="88"/>
      <c r="W8" s="382"/>
      <c r="X8" s="423" t="str">
        <f t="shared" si="4"/>
        <v/>
      </c>
      <c r="Y8" s="427" t="str">
        <f t="shared" si="5"/>
        <v/>
      </c>
    </row>
    <row r="9" spans="1:25" ht="15.95" customHeight="1" x14ac:dyDescent="0.2">
      <c r="A9" s="684"/>
      <c r="B9" s="685"/>
      <c r="C9" s="391"/>
      <c r="D9" s="390"/>
      <c r="E9" s="90"/>
      <c r="F9" s="80" t="str">
        <f>IF($C9="","",VLOOKUP($C9,'Tabla 1.4 RSCIEI'!$A$5:$C$139,2,FALSE))</f>
        <v/>
      </c>
      <c r="G9" s="297" t="str">
        <f>IF($C9="","",VLOOKUP($C9,'Tabla 1.4 RSCIEI'!$A$5:$C$139,3,FALSE))</f>
        <v/>
      </c>
      <c r="H9" s="727"/>
      <c r="I9" s="719"/>
      <c r="J9" s="720"/>
      <c r="K9" s="721"/>
      <c r="L9" s="91"/>
      <c r="M9" s="722"/>
      <c r="N9" s="723"/>
      <c r="O9" s="81" t="str">
        <f t="shared" si="6"/>
        <v/>
      </c>
      <c r="P9" s="82" t="str">
        <f>IF($C9="","",IF($J9="","",IF($M9="","",IF($M9="Fabr./Venta",IF(VLOOKUP($J9,'Tabla 1.2 RSCIEI'!$A$7:$G$559,4,FALSE)&gt;0,VLOOKUP($J9,'Tabla 1.2 RSCIEI'!$A$7:$G$559,4,FALSE),"NO en tabla"),IF(VLOOKUP($J9,'Tabla 1.2 RSCIEI'!$A$7:$G$559,7,FALSE)&gt;0,VLOOKUP($J9,'Tabla 1.2 RSCIEI'!$A$6:$G$559,7,FALSE),"NO en tabla")))))</f>
        <v/>
      </c>
      <c r="Q9" s="423" t="str">
        <f t="shared" si="0"/>
        <v/>
      </c>
      <c r="R9" s="423" t="str">
        <f t="shared" si="1"/>
        <v/>
      </c>
      <c r="S9" s="88"/>
      <c r="T9" s="423" t="str">
        <f t="shared" si="2"/>
        <v/>
      </c>
      <c r="U9" s="423" t="str">
        <f t="shared" si="3"/>
        <v/>
      </c>
      <c r="V9" s="88"/>
      <c r="W9" s="382"/>
      <c r="X9" s="423" t="str">
        <f t="shared" si="4"/>
        <v/>
      </c>
      <c r="Y9" s="427" t="str">
        <f t="shared" si="5"/>
        <v/>
      </c>
    </row>
    <row r="10" spans="1:25" ht="15.95" customHeight="1" x14ac:dyDescent="0.2">
      <c r="A10" s="684"/>
      <c r="B10" s="685"/>
      <c r="C10" s="391"/>
      <c r="D10" s="390"/>
      <c r="E10" s="90"/>
      <c r="F10" s="80" t="str">
        <f>IF($C10="","",VLOOKUP($C10,'Tabla 1.4 RSCIEI'!$A$5:$C$139,2,FALSE))</f>
        <v/>
      </c>
      <c r="G10" s="297" t="str">
        <f>IF($C10="","",VLOOKUP($C10,'Tabla 1.4 RSCIEI'!$A$5:$C$139,3,FALSE))</f>
        <v/>
      </c>
      <c r="H10" s="727"/>
      <c r="I10" s="719"/>
      <c r="J10" s="720"/>
      <c r="K10" s="721"/>
      <c r="L10" s="91"/>
      <c r="M10" s="722"/>
      <c r="N10" s="723"/>
      <c r="O10" s="81" t="str">
        <f t="shared" si="6"/>
        <v/>
      </c>
      <c r="P10" s="82" t="str">
        <f>IF($C10="","",IF($J10="","",IF($M10="","",IF($M10="Fabr./Venta",IF(VLOOKUP($J10,'Tabla 1.2 RSCIEI'!$A$7:$G$559,4,FALSE)&gt;0,VLOOKUP($J10,'Tabla 1.2 RSCIEI'!$A$7:$G$559,4,FALSE),"NO en tabla"),IF(VLOOKUP($J10,'Tabla 1.2 RSCIEI'!$A$7:$G$559,7,FALSE)&gt;0,VLOOKUP($J10,'Tabla 1.2 RSCIEI'!$A$6:$G$559,7,FALSE),"NO en tabla")))))</f>
        <v/>
      </c>
      <c r="Q10" s="423" t="str">
        <f t="shared" si="0"/>
        <v/>
      </c>
      <c r="R10" s="423" t="str">
        <f t="shared" si="1"/>
        <v/>
      </c>
      <c r="S10" s="88"/>
      <c r="T10" s="423" t="str">
        <f t="shared" si="2"/>
        <v/>
      </c>
      <c r="U10" s="423" t="str">
        <f t="shared" si="3"/>
        <v/>
      </c>
      <c r="V10" s="88"/>
      <c r="W10" s="382"/>
      <c r="X10" s="423" t="str">
        <f t="shared" si="4"/>
        <v/>
      </c>
      <c r="Y10" s="427" t="str">
        <f t="shared" si="5"/>
        <v/>
      </c>
    </row>
    <row r="11" spans="1:25" ht="15.95" customHeight="1" x14ac:dyDescent="0.2">
      <c r="A11" s="684"/>
      <c r="B11" s="685"/>
      <c r="C11" s="391"/>
      <c r="D11" s="390"/>
      <c r="E11" s="90"/>
      <c r="F11" s="80" t="str">
        <f>IF($C11="","",VLOOKUP($C11,'Tabla 1.4 RSCIEI'!$A$5:$C$139,2,FALSE))</f>
        <v/>
      </c>
      <c r="G11" s="297" t="str">
        <f>IF($C11="","",VLOOKUP($C11,'Tabla 1.4 RSCIEI'!$A$5:$C$139,3,FALSE))</f>
        <v/>
      </c>
      <c r="H11" s="727"/>
      <c r="I11" s="719"/>
      <c r="J11" s="720"/>
      <c r="K11" s="721"/>
      <c r="L11" s="91"/>
      <c r="M11" s="722"/>
      <c r="N11" s="723"/>
      <c r="O11" s="81" t="str">
        <f t="shared" si="6"/>
        <v/>
      </c>
      <c r="P11" s="82" t="str">
        <f>IF($C11="","",IF($J11="","",IF($M11="","",IF($M11="Fabr./Venta",IF(VLOOKUP($J11,'Tabla 1.2 RSCIEI'!$A$7:$G$559,4,FALSE)&gt;0,VLOOKUP($J11,'Tabla 1.2 RSCIEI'!$A$7:$G$559,4,FALSE),"NO en tabla"),IF(VLOOKUP($J11,'Tabla 1.2 RSCIEI'!$A$7:$G$559,7,FALSE)&gt;0,VLOOKUP($J11,'Tabla 1.2 RSCIEI'!$A$6:$G$559,7,FALSE),"NO en tabla")))))</f>
        <v/>
      </c>
      <c r="Q11" s="423" t="str">
        <f t="shared" si="0"/>
        <v/>
      </c>
      <c r="R11" s="423" t="str">
        <f t="shared" si="1"/>
        <v/>
      </c>
      <c r="S11" s="88"/>
      <c r="T11" s="423" t="str">
        <f t="shared" si="2"/>
        <v/>
      </c>
      <c r="U11" s="423" t="str">
        <f t="shared" si="3"/>
        <v/>
      </c>
      <c r="V11" s="88"/>
      <c r="W11" s="382"/>
      <c r="X11" s="423" t="str">
        <f t="shared" si="4"/>
        <v/>
      </c>
      <c r="Y11" s="427" t="str">
        <f t="shared" si="5"/>
        <v/>
      </c>
    </row>
    <row r="12" spans="1:25" ht="15.95" customHeight="1" x14ac:dyDescent="0.2">
      <c r="A12" s="684"/>
      <c r="B12" s="685"/>
      <c r="C12" s="391"/>
      <c r="D12" s="390"/>
      <c r="E12" s="90"/>
      <c r="F12" s="80" t="str">
        <f>IF($C12="","",VLOOKUP($C12,'Tabla 1.4 RSCIEI'!$A$5:$C$139,2,FALSE))</f>
        <v/>
      </c>
      <c r="G12" s="297" t="str">
        <f>IF($C12="","",VLOOKUP($C12,'Tabla 1.4 RSCIEI'!$A$5:$C$139,3,FALSE))</f>
        <v/>
      </c>
      <c r="H12" s="727"/>
      <c r="I12" s="719"/>
      <c r="J12" s="720"/>
      <c r="K12" s="721"/>
      <c r="L12" s="91"/>
      <c r="M12" s="722"/>
      <c r="N12" s="723"/>
      <c r="O12" s="81" t="str">
        <f t="shared" si="6"/>
        <v/>
      </c>
      <c r="P12" s="82" t="str">
        <f>IF($C12="","",IF($J12="","",IF($M12="","",IF($M12="Fabr./Venta",IF(VLOOKUP($J12,'Tabla 1.2 RSCIEI'!$A$7:$G$559,4,FALSE)&gt;0,VLOOKUP($J12,'Tabla 1.2 RSCIEI'!$A$7:$G$559,4,FALSE),"NO en tabla"),IF(VLOOKUP($J12,'Tabla 1.2 RSCIEI'!$A$7:$G$559,7,FALSE)&gt;0,VLOOKUP($J12,'Tabla 1.2 RSCIEI'!$A$6:$G$559,7,FALSE),"NO en tabla")))))</f>
        <v/>
      </c>
      <c r="Q12" s="423" t="str">
        <f t="shared" si="0"/>
        <v/>
      </c>
      <c r="R12" s="423" t="str">
        <f t="shared" si="1"/>
        <v/>
      </c>
      <c r="S12" s="88"/>
      <c r="T12" s="423" t="str">
        <f t="shared" si="2"/>
        <v/>
      </c>
      <c r="U12" s="423" t="str">
        <f t="shared" si="3"/>
        <v/>
      </c>
      <c r="V12" s="88"/>
      <c r="W12" s="382"/>
      <c r="X12" s="423" t="str">
        <f t="shared" si="4"/>
        <v/>
      </c>
      <c r="Y12" s="427" t="str">
        <f t="shared" si="5"/>
        <v/>
      </c>
    </row>
    <row r="13" spans="1:25" ht="15.95" customHeight="1" x14ac:dyDescent="0.2">
      <c r="A13" s="684"/>
      <c r="B13" s="685"/>
      <c r="C13" s="391"/>
      <c r="D13" s="390"/>
      <c r="E13" s="90"/>
      <c r="F13" s="80" t="str">
        <f>IF($C13="","",VLOOKUP($C13,'Tabla 1.4 RSCIEI'!$A$5:$C$139,2,FALSE))</f>
        <v/>
      </c>
      <c r="G13" s="297" t="str">
        <f>IF($C13="","",VLOOKUP($C13,'Tabla 1.4 RSCIEI'!$A$5:$C$139,3,FALSE))</f>
        <v/>
      </c>
      <c r="H13" s="727"/>
      <c r="I13" s="719"/>
      <c r="J13" s="720"/>
      <c r="K13" s="721"/>
      <c r="L13" s="91"/>
      <c r="M13" s="722"/>
      <c r="N13" s="723"/>
      <c r="O13" s="81" t="str">
        <f t="shared" si="6"/>
        <v/>
      </c>
      <c r="P13" s="82" t="str">
        <f>IF($C13="","",IF($J13="","",IF($M13="","",IF($M13="Fabr./Venta",IF(VLOOKUP($J13,'Tabla 1.2 RSCIEI'!$A$7:$G$559,4,FALSE)&gt;0,VLOOKUP($J13,'Tabla 1.2 RSCIEI'!$A$7:$G$559,4,FALSE),"NO en tabla"),IF(VLOOKUP($J13,'Tabla 1.2 RSCIEI'!$A$7:$G$559,7,FALSE)&gt;0,VLOOKUP($J13,'Tabla 1.2 RSCIEI'!$A$6:$G$559,7,FALSE),"NO en tabla")))))</f>
        <v/>
      </c>
      <c r="Q13" s="423" t="str">
        <f t="shared" si="0"/>
        <v/>
      </c>
      <c r="R13" s="423" t="str">
        <f t="shared" si="1"/>
        <v/>
      </c>
      <c r="S13" s="88"/>
      <c r="T13" s="423" t="str">
        <f t="shared" si="2"/>
        <v/>
      </c>
      <c r="U13" s="423" t="str">
        <f t="shared" si="3"/>
        <v/>
      </c>
      <c r="V13" s="88"/>
      <c r="W13" s="382"/>
      <c r="X13" s="423" t="str">
        <f t="shared" si="4"/>
        <v/>
      </c>
      <c r="Y13" s="427" t="str">
        <f t="shared" si="5"/>
        <v/>
      </c>
    </row>
    <row r="14" spans="1:25" ht="15.95" customHeight="1" x14ac:dyDescent="0.2">
      <c r="A14" s="684"/>
      <c r="B14" s="685"/>
      <c r="C14" s="391"/>
      <c r="D14" s="390"/>
      <c r="E14" s="90"/>
      <c r="F14" s="80" t="str">
        <f>IF($C14="","",VLOOKUP($C14,'Tabla 1.4 RSCIEI'!$A$5:$C$139,2,FALSE))</f>
        <v/>
      </c>
      <c r="G14" s="297" t="str">
        <f>IF($C14="","",VLOOKUP($C14,'Tabla 1.4 RSCIEI'!$A$5:$C$139,3,FALSE))</f>
        <v/>
      </c>
      <c r="H14" s="727"/>
      <c r="I14" s="719"/>
      <c r="J14" s="720"/>
      <c r="K14" s="721"/>
      <c r="L14" s="91"/>
      <c r="M14" s="722"/>
      <c r="N14" s="723"/>
      <c r="O14" s="81" t="str">
        <f t="shared" si="6"/>
        <v/>
      </c>
      <c r="P14" s="82" t="str">
        <f>IF($C14="","",IF($J14="","",IF($M14="","",IF($M14="Fabr./Venta",IF(VLOOKUP($J14,'Tabla 1.2 RSCIEI'!$A$7:$G$559,4,FALSE)&gt;0,VLOOKUP($J14,'Tabla 1.2 RSCIEI'!$A$7:$G$559,4,FALSE),"NO en tabla"),IF(VLOOKUP($J14,'Tabla 1.2 RSCIEI'!$A$7:$G$559,7,FALSE)&gt;0,VLOOKUP($J14,'Tabla 1.2 RSCIEI'!$A$6:$G$559,7,FALSE),"NO en tabla")))))</f>
        <v/>
      </c>
      <c r="Q14" s="423" t="str">
        <f t="shared" si="0"/>
        <v/>
      </c>
      <c r="R14" s="423" t="str">
        <f t="shared" si="1"/>
        <v/>
      </c>
      <c r="S14" s="88"/>
      <c r="T14" s="423" t="str">
        <f t="shared" si="2"/>
        <v/>
      </c>
      <c r="U14" s="423" t="str">
        <f t="shared" si="3"/>
        <v/>
      </c>
      <c r="V14" s="88"/>
      <c r="W14" s="382"/>
      <c r="X14" s="423" t="str">
        <f t="shared" si="4"/>
        <v/>
      </c>
      <c r="Y14" s="427" t="str">
        <f t="shared" si="5"/>
        <v/>
      </c>
    </row>
    <row r="15" spans="1:25" ht="15.95" customHeight="1" x14ac:dyDescent="0.2">
      <c r="A15" s="684"/>
      <c r="B15" s="685"/>
      <c r="C15" s="391"/>
      <c r="D15" s="390"/>
      <c r="E15" s="90"/>
      <c r="F15" s="80" t="str">
        <f>IF($C15="","",VLOOKUP($C15,'Tabla 1.4 RSCIEI'!$A$5:$C$139,2,FALSE))</f>
        <v/>
      </c>
      <c r="G15" s="297" t="str">
        <f>IF($C15="","",VLOOKUP($C15,'Tabla 1.4 RSCIEI'!$A$5:$C$139,3,FALSE))</f>
        <v/>
      </c>
      <c r="H15" s="727"/>
      <c r="I15" s="719"/>
      <c r="J15" s="720"/>
      <c r="K15" s="721"/>
      <c r="L15" s="91"/>
      <c r="M15" s="722"/>
      <c r="N15" s="723"/>
      <c r="O15" s="81" t="str">
        <f t="shared" si="6"/>
        <v/>
      </c>
      <c r="P15" s="82" t="str">
        <f>IF($C15="","",IF($J15="","",IF($M15="","",IF($M15="Fabr./Venta",IF(VLOOKUP($J15,'Tabla 1.2 RSCIEI'!$A$7:$G$559,4,FALSE)&gt;0,VLOOKUP($J15,'Tabla 1.2 RSCIEI'!$A$7:$G$559,4,FALSE),"NO en tabla"),IF(VLOOKUP($J15,'Tabla 1.2 RSCIEI'!$A$7:$G$559,7,FALSE)&gt;0,VLOOKUP($J15,'Tabla 1.2 RSCIEI'!$A$6:$G$559,7,FALSE),"NO en tabla")))))</f>
        <v/>
      </c>
      <c r="Q15" s="423" t="str">
        <f t="shared" si="0"/>
        <v/>
      </c>
      <c r="R15" s="423" t="str">
        <f t="shared" si="1"/>
        <v/>
      </c>
      <c r="S15" s="88"/>
      <c r="T15" s="423" t="str">
        <f t="shared" si="2"/>
        <v/>
      </c>
      <c r="U15" s="423" t="str">
        <f t="shared" si="3"/>
        <v/>
      </c>
      <c r="V15" s="88"/>
      <c r="W15" s="382"/>
      <c r="X15" s="423" t="str">
        <f t="shared" si="4"/>
        <v/>
      </c>
      <c r="Y15" s="427" t="str">
        <f t="shared" si="5"/>
        <v/>
      </c>
    </row>
    <row r="16" spans="1:25" ht="15.95" customHeight="1" x14ac:dyDescent="0.2">
      <c r="A16" s="684"/>
      <c r="B16" s="685"/>
      <c r="C16" s="391"/>
      <c r="D16" s="390"/>
      <c r="E16" s="90"/>
      <c r="F16" s="80" t="str">
        <f>IF($C16="","",VLOOKUP($C16,'Tabla 1.4 RSCIEI'!$A$5:$C$139,2,FALSE))</f>
        <v/>
      </c>
      <c r="G16" s="297" t="str">
        <f>IF($C16="","",VLOOKUP($C16,'Tabla 1.4 RSCIEI'!$A$5:$C$139,3,FALSE))</f>
        <v/>
      </c>
      <c r="H16" s="727"/>
      <c r="I16" s="719"/>
      <c r="J16" s="720"/>
      <c r="K16" s="721"/>
      <c r="L16" s="91"/>
      <c r="M16" s="722"/>
      <c r="N16" s="723"/>
      <c r="O16" s="81" t="str">
        <f t="shared" si="6"/>
        <v/>
      </c>
      <c r="P16" s="82" t="str">
        <f>IF($C16="","",IF($J16="","",IF($M16="","",IF($M16="Fabr./Venta",IF(VLOOKUP($J16,'Tabla 1.2 RSCIEI'!$A$7:$G$559,4,FALSE)&gt;0,VLOOKUP($J16,'Tabla 1.2 RSCIEI'!$A$7:$G$559,4,FALSE),"NO en tabla"),IF(VLOOKUP($J16,'Tabla 1.2 RSCIEI'!$A$7:$G$559,7,FALSE)&gt;0,VLOOKUP($J16,'Tabla 1.2 RSCIEI'!$A$6:$G$559,7,FALSE),"NO en tabla")))))</f>
        <v/>
      </c>
      <c r="Q16" s="423" t="str">
        <f t="shared" si="0"/>
        <v/>
      </c>
      <c r="R16" s="423" t="str">
        <f t="shared" si="1"/>
        <v/>
      </c>
      <c r="S16" s="88"/>
      <c r="T16" s="423" t="str">
        <f t="shared" si="2"/>
        <v/>
      </c>
      <c r="U16" s="423" t="str">
        <f t="shared" si="3"/>
        <v/>
      </c>
      <c r="V16" s="88"/>
      <c r="W16" s="382"/>
      <c r="X16" s="423" t="str">
        <f t="shared" si="4"/>
        <v/>
      </c>
      <c r="Y16" s="427" t="str">
        <f t="shared" si="5"/>
        <v/>
      </c>
    </row>
    <row r="17" spans="1:25" ht="15.95" customHeight="1" x14ac:dyDescent="0.2">
      <c r="A17" s="684"/>
      <c r="B17" s="685"/>
      <c r="C17" s="391"/>
      <c r="D17" s="390"/>
      <c r="E17" s="90"/>
      <c r="F17" s="80" t="str">
        <f>IF($C17="","",VLOOKUP($C17,'Tabla 1.4 RSCIEI'!$A$5:$C$139,2,FALSE))</f>
        <v/>
      </c>
      <c r="G17" s="297" t="str">
        <f>IF($C17="","",VLOOKUP($C17,'Tabla 1.4 RSCIEI'!$A$5:$C$139,3,FALSE))</f>
        <v/>
      </c>
      <c r="H17" s="727"/>
      <c r="I17" s="719"/>
      <c r="J17" s="720"/>
      <c r="K17" s="721"/>
      <c r="L17" s="91"/>
      <c r="M17" s="722"/>
      <c r="N17" s="723"/>
      <c r="O17" s="81" t="str">
        <f t="shared" si="6"/>
        <v/>
      </c>
      <c r="P17" s="82" t="str">
        <f>IF($C17="","",IF($J17="","",IF($M17="","",IF($M17="Fabr./Venta",IF(VLOOKUP($J17,'Tabla 1.2 RSCIEI'!$A$7:$G$559,4,FALSE)&gt;0,VLOOKUP($J17,'Tabla 1.2 RSCIEI'!$A$7:$G$559,4,FALSE),"NO en tabla"),IF(VLOOKUP($J17,'Tabla 1.2 RSCIEI'!$A$7:$G$559,7,FALSE)&gt;0,VLOOKUP($J17,'Tabla 1.2 RSCIEI'!$A$6:$G$559,7,FALSE),"NO en tabla")))))</f>
        <v/>
      </c>
      <c r="Q17" s="423" t="str">
        <f t="shared" si="0"/>
        <v/>
      </c>
      <c r="R17" s="423" t="str">
        <f t="shared" si="1"/>
        <v/>
      </c>
      <c r="S17" s="88"/>
      <c r="T17" s="423" t="str">
        <f t="shared" si="2"/>
        <v/>
      </c>
      <c r="U17" s="423" t="str">
        <f t="shared" si="3"/>
        <v/>
      </c>
      <c r="V17" s="88"/>
      <c r="W17" s="382"/>
      <c r="X17" s="423" t="str">
        <f t="shared" si="4"/>
        <v/>
      </c>
      <c r="Y17" s="427" t="str">
        <f t="shared" si="5"/>
        <v/>
      </c>
    </row>
    <row r="18" spans="1:25" ht="15.95" customHeight="1" x14ac:dyDescent="0.2">
      <c r="A18" s="684"/>
      <c r="B18" s="685"/>
      <c r="C18" s="391"/>
      <c r="D18" s="390"/>
      <c r="E18" s="90"/>
      <c r="F18" s="80" t="str">
        <f>IF($C18="","",VLOOKUP($C18,'Tabla 1.4 RSCIEI'!$A$5:$C$139,2,FALSE))</f>
        <v/>
      </c>
      <c r="G18" s="297" t="str">
        <f>IF($C18="","",VLOOKUP($C18,'Tabla 1.4 RSCIEI'!$A$5:$C$139,3,FALSE))</f>
        <v/>
      </c>
      <c r="H18" s="727"/>
      <c r="I18" s="719"/>
      <c r="J18" s="720"/>
      <c r="K18" s="721"/>
      <c r="L18" s="91"/>
      <c r="M18" s="722"/>
      <c r="N18" s="723"/>
      <c r="O18" s="81" t="str">
        <f t="shared" si="6"/>
        <v/>
      </c>
      <c r="P18" s="82" t="str">
        <f>IF($C18="","",IF($J18="","",IF($M18="","",IF($M18="Fabr./Venta",IF(VLOOKUP($J18,'Tabla 1.2 RSCIEI'!$A$7:$G$559,4,FALSE)&gt;0,VLOOKUP($J18,'Tabla 1.2 RSCIEI'!$A$7:$G$559,4,FALSE),"NO en tabla"),IF(VLOOKUP($J18,'Tabla 1.2 RSCIEI'!$A$7:$G$559,7,FALSE)&gt;0,VLOOKUP($J18,'Tabla 1.2 RSCIEI'!$A$6:$G$559,7,FALSE),"NO en tabla")))))</f>
        <v/>
      </c>
      <c r="Q18" s="423" t="str">
        <f t="shared" si="0"/>
        <v/>
      </c>
      <c r="R18" s="423" t="str">
        <f t="shared" si="1"/>
        <v/>
      </c>
      <c r="S18" s="88"/>
      <c r="T18" s="423" t="str">
        <f t="shared" si="2"/>
        <v/>
      </c>
      <c r="U18" s="423" t="str">
        <f t="shared" si="3"/>
        <v/>
      </c>
      <c r="V18" s="88"/>
      <c r="W18" s="382"/>
      <c r="X18" s="423" t="str">
        <f t="shared" si="4"/>
        <v/>
      </c>
      <c r="Y18" s="427" t="str">
        <f t="shared" si="5"/>
        <v/>
      </c>
    </row>
    <row r="19" spans="1:25" ht="15.95" customHeight="1" x14ac:dyDescent="0.2">
      <c r="A19" s="684"/>
      <c r="B19" s="685"/>
      <c r="C19" s="391"/>
      <c r="D19" s="390"/>
      <c r="E19" s="90"/>
      <c r="F19" s="80" t="str">
        <f>IF($C19="","",VLOOKUP($C19,'Tabla 1.4 RSCIEI'!$A$5:$C$139,2,FALSE))</f>
        <v/>
      </c>
      <c r="G19" s="297" t="str">
        <f>IF($C19="","",VLOOKUP($C19,'Tabla 1.4 RSCIEI'!$A$5:$C$139,3,FALSE))</f>
        <v/>
      </c>
      <c r="H19" s="727"/>
      <c r="I19" s="719"/>
      <c r="J19" s="720"/>
      <c r="K19" s="721"/>
      <c r="L19" s="91"/>
      <c r="M19" s="722"/>
      <c r="N19" s="723"/>
      <c r="O19" s="81" t="str">
        <f t="shared" si="6"/>
        <v/>
      </c>
      <c r="P19" s="82" t="str">
        <f>IF($C19="","",IF($J19="","",IF($M19="","",IF($M19="Fabr./Venta",IF(VLOOKUP($J19,'Tabla 1.2 RSCIEI'!$A$7:$G$559,4,FALSE)&gt;0,VLOOKUP($J19,'Tabla 1.2 RSCIEI'!$A$7:$G$559,4,FALSE),"NO en tabla"),IF(VLOOKUP($J19,'Tabla 1.2 RSCIEI'!$A$7:$G$559,7,FALSE)&gt;0,VLOOKUP($J19,'Tabla 1.2 RSCIEI'!$A$6:$G$559,7,FALSE),"NO en tabla")))))</f>
        <v/>
      </c>
      <c r="Q19" s="423" t="str">
        <f t="shared" si="0"/>
        <v/>
      </c>
      <c r="R19" s="423" t="str">
        <f t="shared" si="1"/>
        <v/>
      </c>
      <c r="S19" s="88"/>
      <c r="T19" s="423" t="str">
        <f t="shared" si="2"/>
        <v/>
      </c>
      <c r="U19" s="423" t="str">
        <f t="shared" si="3"/>
        <v/>
      </c>
      <c r="V19" s="88"/>
      <c r="W19" s="382"/>
      <c r="X19" s="423" t="str">
        <f t="shared" si="4"/>
        <v/>
      </c>
      <c r="Y19" s="427" t="str">
        <f t="shared" si="5"/>
        <v/>
      </c>
    </row>
    <row r="20" spans="1:25" ht="15.95" customHeight="1" x14ac:dyDescent="0.2">
      <c r="A20" s="684"/>
      <c r="B20" s="685"/>
      <c r="C20" s="391"/>
      <c r="D20" s="390"/>
      <c r="E20" s="90"/>
      <c r="F20" s="80" t="str">
        <f>IF($C20="","",VLOOKUP($C20,'Tabla 1.4 RSCIEI'!$A$5:$C$139,2,FALSE))</f>
        <v/>
      </c>
      <c r="G20" s="297" t="str">
        <f>IF($C20="","",VLOOKUP($C20,'Tabla 1.4 RSCIEI'!$A$5:$C$139,3,FALSE))</f>
        <v/>
      </c>
      <c r="H20" s="727"/>
      <c r="I20" s="719"/>
      <c r="J20" s="720"/>
      <c r="K20" s="721"/>
      <c r="L20" s="91"/>
      <c r="M20" s="722"/>
      <c r="N20" s="723"/>
      <c r="O20" s="81" t="str">
        <f t="shared" si="6"/>
        <v/>
      </c>
      <c r="P20" s="82" t="str">
        <f>IF($C20="","",IF($J20="","",IF($M20="","",IF($M20="Fabr./Venta",IF(VLOOKUP($J20,'Tabla 1.2 RSCIEI'!$A$7:$G$559,4,FALSE)&gt;0,VLOOKUP($J20,'Tabla 1.2 RSCIEI'!$A$7:$G$559,4,FALSE),"NO en tabla"),IF(VLOOKUP($J20,'Tabla 1.2 RSCIEI'!$A$7:$G$559,7,FALSE)&gt;0,VLOOKUP($J20,'Tabla 1.2 RSCIEI'!$A$6:$G$559,7,FALSE),"NO en tabla")))))</f>
        <v/>
      </c>
      <c r="Q20" s="423" t="str">
        <f t="shared" si="0"/>
        <v/>
      </c>
      <c r="R20" s="423" t="str">
        <f t="shared" si="1"/>
        <v/>
      </c>
      <c r="S20" s="88"/>
      <c r="T20" s="423" t="str">
        <f t="shared" si="2"/>
        <v/>
      </c>
      <c r="U20" s="423" t="str">
        <f t="shared" si="3"/>
        <v/>
      </c>
      <c r="V20" s="88"/>
      <c r="W20" s="382"/>
      <c r="X20" s="423" t="str">
        <f t="shared" si="4"/>
        <v/>
      </c>
      <c r="Y20" s="427" t="str">
        <f t="shared" si="5"/>
        <v/>
      </c>
    </row>
    <row r="21" spans="1:25" ht="15.95" customHeight="1" x14ac:dyDescent="0.2">
      <c r="A21" s="684"/>
      <c r="B21" s="685"/>
      <c r="C21" s="391"/>
      <c r="D21" s="390"/>
      <c r="E21" s="90"/>
      <c r="F21" s="80" t="str">
        <f>IF($C21="","",VLOOKUP($C21,'Tabla 1.4 RSCIEI'!$A$5:$C$139,2,FALSE))</f>
        <v/>
      </c>
      <c r="G21" s="297" t="str">
        <f>IF($C21="","",VLOOKUP($C21,'Tabla 1.4 RSCIEI'!$A$5:$C$139,3,FALSE))</f>
        <v/>
      </c>
      <c r="H21" s="727"/>
      <c r="I21" s="719"/>
      <c r="J21" s="720"/>
      <c r="K21" s="721"/>
      <c r="L21" s="91"/>
      <c r="M21" s="722"/>
      <c r="N21" s="723"/>
      <c r="O21" s="81" t="str">
        <f t="shared" si="6"/>
        <v/>
      </c>
      <c r="P21" s="82" t="str">
        <f>IF($C21="","",IF($J21="","",IF($M21="","",IF($M21="Fabr./Venta",IF(VLOOKUP($J21,'Tabla 1.2 RSCIEI'!$A$7:$G$559,4,FALSE)&gt;0,VLOOKUP($J21,'Tabla 1.2 RSCIEI'!$A$7:$G$559,4,FALSE),"NO en tabla"),IF(VLOOKUP($J21,'Tabla 1.2 RSCIEI'!$A$7:$G$559,7,FALSE)&gt;0,VLOOKUP($J21,'Tabla 1.2 RSCIEI'!$A$6:$G$559,7,FALSE),"NO en tabla")))))</f>
        <v/>
      </c>
      <c r="Q21" s="423" t="str">
        <f t="shared" si="0"/>
        <v/>
      </c>
      <c r="R21" s="423" t="str">
        <f t="shared" si="1"/>
        <v/>
      </c>
      <c r="S21" s="88"/>
      <c r="T21" s="423" t="str">
        <f t="shared" si="2"/>
        <v/>
      </c>
      <c r="U21" s="423" t="str">
        <f t="shared" si="3"/>
        <v/>
      </c>
      <c r="V21" s="88"/>
      <c r="W21" s="382"/>
      <c r="X21" s="423" t="str">
        <f t="shared" si="4"/>
        <v/>
      </c>
      <c r="Y21" s="427" t="str">
        <f t="shared" si="5"/>
        <v/>
      </c>
    </row>
    <row r="22" spans="1:25" ht="15.95" customHeight="1" x14ac:dyDescent="0.2">
      <c r="A22" s="684"/>
      <c r="B22" s="685"/>
      <c r="C22" s="391"/>
      <c r="D22" s="390"/>
      <c r="E22" s="90"/>
      <c r="F22" s="80" t="str">
        <f>IF($C22="","",VLOOKUP($C22,'Tabla 1.4 RSCIEI'!$A$5:$C$139,2,FALSE))</f>
        <v/>
      </c>
      <c r="G22" s="297" t="str">
        <f>IF($C22="","",VLOOKUP($C22,'Tabla 1.4 RSCIEI'!$A$5:$C$139,3,FALSE))</f>
        <v/>
      </c>
      <c r="H22" s="727"/>
      <c r="I22" s="719"/>
      <c r="J22" s="720"/>
      <c r="K22" s="721"/>
      <c r="L22" s="91"/>
      <c r="M22" s="722"/>
      <c r="N22" s="723"/>
      <c r="O22" s="81" t="str">
        <f t="shared" si="6"/>
        <v/>
      </c>
      <c r="P22" s="82" t="str">
        <f>IF($C22="","",IF($J22="","",IF($M22="","",IF($M22="Fabr./Venta",IF(VLOOKUP($J22,'Tabla 1.2 RSCIEI'!$A$7:$G$559,4,FALSE)&gt;0,VLOOKUP($J22,'Tabla 1.2 RSCIEI'!$A$7:$G$559,4,FALSE),"NO en tabla"),IF(VLOOKUP($J22,'Tabla 1.2 RSCIEI'!$A$7:$G$559,7,FALSE)&gt;0,VLOOKUP($J22,'Tabla 1.2 RSCIEI'!$A$6:$G$559,7,FALSE),"NO en tabla")))))</f>
        <v/>
      </c>
      <c r="Q22" s="423" t="str">
        <f t="shared" si="0"/>
        <v/>
      </c>
      <c r="R22" s="423" t="str">
        <f t="shared" si="1"/>
        <v/>
      </c>
      <c r="S22" s="88"/>
      <c r="T22" s="423" t="str">
        <f t="shared" si="2"/>
        <v/>
      </c>
      <c r="U22" s="423" t="str">
        <f t="shared" si="3"/>
        <v/>
      </c>
      <c r="V22" s="88"/>
      <c r="W22" s="382"/>
      <c r="X22" s="423" t="str">
        <f t="shared" si="4"/>
        <v/>
      </c>
      <c r="Y22" s="427" t="str">
        <f t="shared" si="5"/>
        <v/>
      </c>
    </row>
    <row r="23" spans="1:25" ht="15.95" customHeight="1" x14ac:dyDescent="0.2">
      <c r="A23" s="684"/>
      <c r="B23" s="685"/>
      <c r="C23" s="391"/>
      <c r="D23" s="390"/>
      <c r="E23" s="90"/>
      <c r="F23" s="80" t="str">
        <f>IF($C23="","",VLOOKUP($C23,'Tabla 1.4 RSCIEI'!$A$5:$C$139,2,FALSE))</f>
        <v/>
      </c>
      <c r="G23" s="297" t="str">
        <f>IF($C23="","",VLOOKUP($C23,'Tabla 1.4 RSCIEI'!$A$5:$C$139,3,FALSE))</f>
        <v/>
      </c>
      <c r="H23" s="727"/>
      <c r="I23" s="719"/>
      <c r="J23" s="720"/>
      <c r="K23" s="721"/>
      <c r="L23" s="91"/>
      <c r="M23" s="722"/>
      <c r="N23" s="723"/>
      <c r="O23" s="81" t="str">
        <f t="shared" ref="O23:O37" si="7">IF(OR($C23="",$E23=""),"",IF($H23="",$E23*$F23*$G23,$E23*$F23*$H23))</f>
        <v/>
      </c>
      <c r="P23" s="82" t="str">
        <f>IF($C23="","",IF($J23="","",IF($M23="","",IF($M23="Fabr./Venta",IF(VLOOKUP($J23,'Tabla 1.2 RSCIEI'!$A$7:$G$559,4,FALSE)&gt;0,VLOOKUP($J23,'Tabla 1.2 RSCIEI'!$A$7:$G$559,4,FALSE),"NO en tabla"),IF(VLOOKUP($J23,'Tabla 1.2 RSCIEI'!$A$7:$G$559,7,FALSE)&gt;0,VLOOKUP($J23,'Tabla 1.2 RSCIEI'!$A$6:$G$559,7,FALSE),"NO en tabla")))))</f>
        <v/>
      </c>
      <c r="Q23" s="423" t="str">
        <f t="shared" si="0"/>
        <v/>
      </c>
      <c r="R23" s="423" t="str">
        <f t="shared" si="1"/>
        <v/>
      </c>
      <c r="S23" s="88"/>
      <c r="T23" s="423" t="str">
        <f t="shared" si="2"/>
        <v/>
      </c>
      <c r="U23" s="423" t="str">
        <f t="shared" si="3"/>
        <v/>
      </c>
      <c r="V23" s="88"/>
      <c r="W23" s="382"/>
      <c r="X23" s="423" t="str">
        <f t="shared" si="4"/>
        <v/>
      </c>
      <c r="Y23" s="427" t="str">
        <f t="shared" si="5"/>
        <v/>
      </c>
    </row>
    <row r="24" spans="1:25" ht="15.95" customHeight="1" x14ac:dyDescent="0.2">
      <c r="A24" s="684"/>
      <c r="B24" s="685"/>
      <c r="C24" s="391"/>
      <c r="D24" s="390"/>
      <c r="E24" s="90"/>
      <c r="F24" s="80" t="str">
        <f>IF($C24="","",VLOOKUP($C24,'Tabla 1.4 RSCIEI'!$A$5:$C$139,2,FALSE))</f>
        <v/>
      </c>
      <c r="G24" s="297" t="str">
        <f>IF($C24="","",VLOOKUP($C24,'Tabla 1.4 RSCIEI'!$A$5:$C$139,3,FALSE))</f>
        <v/>
      </c>
      <c r="H24" s="727"/>
      <c r="I24" s="719"/>
      <c r="J24" s="720"/>
      <c r="K24" s="721"/>
      <c r="L24" s="91"/>
      <c r="M24" s="722"/>
      <c r="N24" s="723"/>
      <c r="O24" s="81" t="str">
        <f t="shared" si="7"/>
        <v/>
      </c>
      <c r="P24" s="82" t="str">
        <f>IF($C24="","",IF($J24="","",IF($M24="","",IF($M24="Fabr./Venta",IF(VLOOKUP($J24,'Tabla 1.2 RSCIEI'!$A$7:$G$559,4,FALSE)&gt;0,VLOOKUP($J24,'Tabla 1.2 RSCIEI'!$A$7:$G$559,4,FALSE),"NO en tabla"),IF(VLOOKUP($J24,'Tabla 1.2 RSCIEI'!$A$7:$G$559,7,FALSE)&gt;0,VLOOKUP($J24,'Tabla 1.2 RSCIEI'!$A$6:$G$559,7,FALSE),"NO en tabla")))))</f>
        <v/>
      </c>
      <c r="Q24" s="423" t="str">
        <f t="shared" si="0"/>
        <v/>
      </c>
      <c r="R24" s="423" t="str">
        <f t="shared" si="1"/>
        <v/>
      </c>
      <c r="S24" s="88"/>
      <c r="T24" s="423" t="str">
        <f t="shared" si="2"/>
        <v/>
      </c>
      <c r="U24" s="423" t="str">
        <f t="shared" si="3"/>
        <v/>
      </c>
      <c r="V24" s="88"/>
      <c r="W24" s="382"/>
      <c r="X24" s="423" t="str">
        <f t="shared" si="4"/>
        <v/>
      </c>
      <c r="Y24" s="427" t="str">
        <f t="shared" si="5"/>
        <v/>
      </c>
    </row>
    <row r="25" spans="1:25" ht="15.95" customHeight="1" x14ac:dyDescent="0.2">
      <c r="A25" s="684"/>
      <c r="B25" s="685"/>
      <c r="C25" s="391"/>
      <c r="D25" s="390"/>
      <c r="E25" s="90"/>
      <c r="F25" s="80" t="str">
        <f>IF($C25="","",VLOOKUP($C25,'Tabla 1.4 RSCIEI'!$A$5:$C$139,2,FALSE))</f>
        <v/>
      </c>
      <c r="G25" s="297" t="str">
        <f>IF($C25="","",VLOOKUP($C25,'Tabla 1.4 RSCIEI'!$A$5:$C$139,3,FALSE))</f>
        <v/>
      </c>
      <c r="H25" s="727"/>
      <c r="I25" s="719"/>
      <c r="J25" s="720"/>
      <c r="K25" s="721"/>
      <c r="L25" s="91"/>
      <c r="M25" s="722"/>
      <c r="N25" s="723"/>
      <c r="O25" s="81" t="str">
        <f t="shared" si="7"/>
        <v/>
      </c>
      <c r="P25" s="82" t="str">
        <f>IF($C25="","",IF($J25="","",IF($M25="","",IF($M25="Fabr./Venta",IF(VLOOKUP($J25,'Tabla 1.2 RSCIEI'!$A$7:$G$559,4,FALSE)&gt;0,VLOOKUP($J25,'Tabla 1.2 RSCIEI'!$A$7:$G$559,4,FALSE),"NO en tabla"),IF(VLOOKUP($J25,'Tabla 1.2 RSCIEI'!$A$7:$G$559,7,FALSE)&gt;0,VLOOKUP($J25,'Tabla 1.2 RSCIEI'!$A$6:$G$559,7,FALSE),"NO en tabla")))))</f>
        <v/>
      </c>
      <c r="Q25" s="423" t="str">
        <f t="shared" si="0"/>
        <v/>
      </c>
      <c r="R25" s="423" t="str">
        <f t="shared" si="1"/>
        <v/>
      </c>
      <c r="S25" s="88"/>
      <c r="T25" s="423" t="str">
        <f t="shared" si="2"/>
        <v/>
      </c>
      <c r="U25" s="423" t="str">
        <f t="shared" si="3"/>
        <v/>
      </c>
      <c r="V25" s="88"/>
      <c r="W25" s="382"/>
      <c r="X25" s="423" t="str">
        <f t="shared" si="4"/>
        <v/>
      </c>
      <c r="Y25" s="427" t="str">
        <f t="shared" si="5"/>
        <v/>
      </c>
    </row>
    <row r="26" spans="1:25" ht="15.95" customHeight="1" x14ac:dyDescent="0.2">
      <c r="A26" s="684"/>
      <c r="B26" s="685"/>
      <c r="C26" s="391"/>
      <c r="D26" s="390"/>
      <c r="E26" s="90"/>
      <c r="F26" s="80" t="str">
        <f>IF($C26="","",VLOOKUP($C26,'Tabla 1.4 RSCIEI'!$A$5:$C$139,2,FALSE))</f>
        <v/>
      </c>
      <c r="G26" s="297" t="str">
        <f>IF($C26="","",VLOOKUP($C26,'Tabla 1.4 RSCIEI'!$A$5:$C$139,3,FALSE))</f>
        <v/>
      </c>
      <c r="H26" s="727"/>
      <c r="I26" s="719"/>
      <c r="J26" s="720"/>
      <c r="K26" s="721"/>
      <c r="L26" s="91"/>
      <c r="M26" s="722"/>
      <c r="N26" s="723"/>
      <c r="O26" s="81" t="str">
        <f t="shared" si="7"/>
        <v/>
      </c>
      <c r="P26" s="82" t="str">
        <f>IF($C26="","",IF($J26="","",IF($M26="","",IF($M26="Fabr./Venta",IF(VLOOKUP($J26,'Tabla 1.2 RSCIEI'!$A$7:$G$559,4,FALSE)&gt;0,VLOOKUP($J26,'Tabla 1.2 RSCIEI'!$A$7:$G$559,4,FALSE),"NO en tabla"),IF(VLOOKUP($J26,'Tabla 1.2 RSCIEI'!$A$7:$G$559,7,FALSE)&gt;0,VLOOKUP($J26,'Tabla 1.2 RSCIEI'!$A$6:$G$559,7,FALSE),"NO en tabla")))))</f>
        <v/>
      </c>
      <c r="Q26" s="423" t="str">
        <f t="shared" si="0"/>
        <v/>
      </c>
      <c r="R26" s="423" t="str">
        <f t="shared" si="1"/>
        <v/>
      </c>
      <c r="S26" s="88"/>
      <c r="T26" s="423" t="str">
        <f t="shared" si="2"/>
        <v/>
      </c>
      <c r="U26" s="423" t="str">
        <f t="shared" si="3"/>
        <v/>
      </c>
      <c r="V26" s="88"/>
      <c r="W26" s="382"/>
      <c r="X26" s="423" t="str">
        <f t="shared" si="4"/>
        <v/>
      </c>
      <c r="Y26" s="427" t="str">
        <f t="shared" si="5"/>
        <v/>
      </c>
    </row>
    <row r="27" spans="1:25" ht="15.95" customHeight="1" x14ac:dyDescent="0.2">
      <c r="A27" s="684"/>
      <c r="B27" s="685"/>
      <c r="C27" s="391"/>
      <c r="D27" s="390"/>
      <c r="E27" s="90"/>
      <c r="F27" s="80" t="str">
        <f>IF($C27="","",VLOOKUP($C27,'Tabla 1.4 RSCIEI'!$A$5:$C$139,2,FALSE))</f>
        <v/>
      </c>
      <c r="G27" s="297" t="str">
        <f>IF($C27="","",VLOOKUP($C27,'Tabla 1.4 RSCIEI'!$A$5:$C$139,3,FALSE))</f>
        <v/>
      </c>
      <c r="H27" s="727"/>
      <c r="I27" s="719"/>
      <c r="J27" s="720"/>
      <c r="K27" s="721"/>
      <c r="L27" s="91"/>
      <c r="M27" s="722"/>
      <c r="N27" s="723"/>
      <c r="O27" s="81" t="str">
        <f t="shared" si="7"/>
        <v/>
      </c>
      <c r="P27" s="82" t="str">
        <f>IF($C27="","",IF($J27="","",IF($M27="","",IF($M27="Fabr./Venta",IF(VLOOKUP($J27,'Tabla 1.2 RSCIEI'!$A$7:$G$559,4,FALSE)&gt;0,VLOOKUP($J27,'Tabla 1.2 RSCIEI'!$A$7:$G$559,4,FALSE),"NO en tabla"),IF(VLOOKUP($J27,'Tabla 1.2 RSCIEI'!$A$7:$G$559,7,FALSE)&gt;0,VLOOKUP($J27,'Tabla 1.2 RSCIEI'!$A$6:$G$559,7,FALSE),"NO en tabla")))))</f>
        <v/>
      </c>
      <c r="Q27" s="423" t="str">
        <f t="shared" si="0"/>
        <v/>
      </c>
      <c r="R27" s="423" t="str">
        <f t="shared" si="1"/>
        <v/>
      </c>
      <c r="S27" s="88"/>
      <c r="T27" s="423" t="str">
        <f t="shared" si="2"/>
        <v/>
      </c>
      <c r="U27" s="423" t="str">
        <f t="shared" si="3"/>
        <v/>
      </c>
      <c r="V27" s="88"/>
      <c r="W27" s="382"/>
      <c r="X27" s="423" t="str">
        <f t="shared" si="4"/>
        <v/>
      </c>
      <c r="Y27" s="427" t="str">
        <f t="shared" si="5"/>
        <v/>
      </c>
    </row>
    <row r="28" spans="1:25" ht="15.95" customHeight="1" x14ac:dyDescent="0.2">
      <c r="A28" s="684"/>
      <c r="B28" s="685"/>
      <c r="C28" s="391"/>
      <c r="D28" s="390"/>
      <c r="E28" s="90"/>
      <c r="F28" s="80" t="str">
        <f>IF($C28="","",VLOOKUP($C28,'Tabla 1.4 RSCIEI'!$A$5:$C$139,2,FALSE))</f>
        <v/>
      </c>
      <c r="G28" s="297" t="str">
        <f>IF($C28="","",VLOOKUP($C28,'Tabla 1.4 RSCIEI'!$A$5:$C$139,3,FALSE))</f>
        <v/>
      </c>
      <c r="H28" s="727"/>
      <c r="I28" s="719"/>
      <c r="J28" s="720"/>
      <c r="K28" s="721"/>
      <c r="L28" s="91"/>
      <c r="M28" s="722"/>
      <c r="N28" s="723"/>
      <c r="O28" s="81" t="str">
        <f t="shared" si="7"/>
        <v/>
      </c>
      <c r="P28" s="82" t="str">
        <f>IF($C28="","",IF($J28="","",IF($M28="","",IF($M28="Fabr./Venta",IF(VLOOKUP($J28,'Tabla 1.2 RSCIEI'!$A$7:$G$559,4,FALSE)&gt;0,VLOOKUP($J28,'Tabla 1.2 RSCIEI'!$A$7:$G$559,4,FALSE),"NO en tabla"),IF(VLOOKUP($J28,'Tabla 1.2 RSCIEI'!$A$7:$G$559,7,FALSE)&gt;0,VLOOKUP($J28,'Tabla 1.2 RSCIEI'!$A$6:$G$559,7,FALSE),"NO en tabla")))))</f>
        <v/>
      </c>
      <c r="Q28" s="423" t="str">
        <f t="shared" si="0"/>
        <v/>
      </c>
      <c r="R28" s="423" t="str">
        <f t="shared" si="1"/>
        <v/>
      </c>
      <c r="S28" s="88"/>
      <c r="T28" s="423" t="str">
        <f t="shared" si="2"/>
        <v/>
      </c>
      <c r="U28" s="423" t="str">
        <f t="shared" si="3"/>
        <v/>
      </c>
      <c r="V28" s="88"/>
      <c r="W28" s="382"/>
      <c r="X28" s="423" t="str">
        <f t="shared" si="4"/>
        <v/>
      </c>
      <c r="Y28" s="427" t="str">
        <f t="shared" si="5"/>
        <v/>
      </c>
    </row>
    <row r="29" spans="1:25" ht="15.95" customHeight="1" x14ac:dyDescent="0.2">
      <c r="A29" s="684"/>
      <c r="B29" s="685"/>
      <c r="C29" s="391"/>
      <c r="D29" s="390"/>
      <c r="E29" s="90"/>
      <c r="F29" s="80" t="str">
        <f>IF($C29="","",VLOOKUP($C29,'Tabla 1.4 RSCIEI'!$A$5:$C$139,2,FALSE))</f>
        <v/>
      </c>
      <c r="G29" s="297" t="str">
        <f>IF($C29="","",VLOOKUP($C29,'Tabla 1.4 RSCIEI'!$A$5:$C$139,3,FALSE))</f>
        <v/>
      </c>
      <c r="H29" s="727"/>
      <c r="I29" s="719"/>
      <c r="J29" s="720"/>
      <c r="K29" s="721"/>
      <c r="L29" s="91"/>
      <c r="M29" s="722"/>
      <c r="N29" s="723"/>
      <c r="O29" s="81" t="str">
        <f t="shared" si="7"/>
        <v/>
      </c>
      <c r="P29" s="82" t="str">
        <f>IF($C29="","",IF($J29="","",IF($M29="","",IF($M29="Fabr./Venta",IF(VLOOKUP($J29,'Tabla 1.2 RSCIEI'!$A$7:$G$559,4,FALSE)&gt;0,VLOOKUP($J29,'Tabla 1.2 RSCIEI'!$A$7:$G$559,4,FALSE),"NO en tabla"),IF(VLOOKUP($J29,'Tabla 1.2 RSCIEI'!$A$7:$G$559,7,FALSE)&gt;0,VLOOKUP($J29,'Tabla 1.2 RSCIEI'!$A$6:$G$559,7,FALSE),"NO en tabla")))))</f>
        <v/>
      </c>
      <c r="Q29" s="423" t="str">
        <f t="shared" si="0"/>
        <v/>
      </c>
      <c r="R29" s="423" t="str">
        <f t="shared" si="1"/>
        <v/>
      </c>
      <c r="S29" s="88"/>
      <c r="T29" s="423" t="str">
        <f t="shared" si="2"/>
        <v/>
      </c>
      <c r="U29" s="423" t="str">
        <f t="shared" si="3"/>
        <v/>
      </c>
      <c r="V29" s="88"/>
      <c r="W29" s="382"/>
      <c r="X29" s="423" t="str">
        <f t="shared" si="4"/>
        <v/>
      </c>
      <c r="Y29" s="427" t="str">
        <f t="shared" si="5"/>
        <v/>
      </c>
    </row>
    <row r="30" spans="1:25" ht="15.95" customHeight="1" x14ac:dyDescent="0.2">
      <c r="A30" s="684"/>
      <c r="B30" s="685"/>
      <c r="C30" s="391"/>
      <c r="D30" s="390"/>
      <c r="E30" s="90"/>
      <c r="F30" s="80" t="str">
        <f>IF($C30="","",VLOOKUP($C30,'Tabla 1.4 RSCIEI'!$A$5:$C$139,2,FALSE))</f>
        <v/>
      </c>
      <c r="G30" s="297" t="str">
        <f>IF($C30="","",VLOOKUP($C30,'Tabla 1.4 RSCIEI'!$A$5:$C$139,3,FALSE))</f>
        <v/>
      </c>
      <c r="H30" s="727"/>
      <c r="I30" s="719"/>
      <c r="J30" s="720"/>
      <c r="K30" s="721"/>
      <c r="L30" s="91"/>
      <c r="M30" s="722"/>
      <c r="N30" s="723"/>
      <c r="O30" s="81" t="str">
        <f t="shared" si="7"/>
        <v/>
      </c>
      <c r="P30" s="82" t="str">
        <f>IF($C30="","",IF($J30="","",IF($M30="","",IF($M30="Fabr./Venta",IF(VLOOKUP($J30,'Tabla 1.2 RSCIEI'!$A$7:$G$559,4,FALSE)&gt;0,VLOOKUP($J30,'Tabla 1.2 RSCIEI'!$A$7:$G$559,4,FALSE),"NO en tabla"),IF(VLOOKUP($J30,'Tabla 1.2 RSCIEI'!$A$7:$G$559,7,FALSE)&gt;0,VLOOKUP($J30,'Tabla 1.2 RSCIEI'!$A$6:$G$559,7,FALSE),"NO en tabla")))))</f>
        <v/>
      </c>
      <c r="Q30" s="423" t="str">
        <f t="shared" si="0"/>
        <v/>
      </c>
      <c r="R30" s="423" t="str">
        <f t="shared" si="1"/>
        <v/>
      </c>
      <c r="S30" s="88"/>
      <c r="T30" s="423" t="str">
        <f t="shared" si="2"/>
        <v/>
      </c>
      <c r="U30" s="423" t="str">
        <f t="shared" si="3"/>
        <v/>
      </c>
      <c r="V30" s="88"/>
      <c r="W30" s="382"/>
      <c r="X30" s="423" t="str">
        <f t="shared" si="4"/>
        <v/>
      </c>
      <c r="Y30" s="427" t="str">
        <f t="shared" si="5"/>
        <v/>
      </c>
    </row>
    <row r="31" spans="1:25" ht="15.95" customHeight="1" x14ac:dyDescent="0.2">
      <c r="A31" s="684"/>
      <c r="B31" s="685"/>
      <c r="C31" s="391"/>
      <c r="D31" s="390"/>
      <c r="E31" s="90"/>
      <c r="F31" s="80" t="str">
        <f>IF($C31="","",VLOOKUP($C31,'Tabla 1.4 RSCIEI'!$A$5:$C$139,2,FALSE))</f>
        <v/>
      </c>
      <c r="G31" s="297" t="str">
        <f>IF($C31="","",VLOOKUP($C31,'Tabla 1.4 RSCIEI'!$A$5:$C$139,3,FALSE))</f>
        <v/>
      </c>
      <c r="H31" s="727"/>
      <c r="I31" s="719"/>
      <c r="J31" s="720"/>
      <c r="K31" s="721"/>
      <c r="L31" s="91"/>
      <c r="M31" s="722"/>
      <c r="N31" s="723"/>
      <c r="O31" s="81" t="str">
        <f t="shared" si="7"/>
        <v/>
      </c>
      <c r="P31" s="82" t="str">
        <f>IF($C31="","",IF($J31="","",IF($M31="","",IF($M31="Fabr./Venta",IF(VLOOKUP($J31,'Tabla 1.2 RSCIEI'!$A$7:$G$559,4,FALSE)&gt;0,VLOOKUP($J31,'Tabla 1.2 RSCIEI'!$A$7:$G$559,4,FALSE),"NO en tabla"),IF(VLOOKUP($J31,'Tabla 1.2 RSCIEI'!$A$7:$G$559,7,FALSE)&gt;0,VLOOKUP($J31,'Tabla 1.2 RSCIEI'!$A$6:$G$559,7,FALSE),"NO en tabla")))))</f>
        <v/>
      </c>
      <c r="Q31" s="423" t="str">
        <f t="shared" si="0"/>
        <v/>
      </c>
      <c r="R31" s="423" t="str">
        <f t="shared" si="1"/>
        <v/>
      </c>
      <c r="S31" s="88"/>
      <c r="T31" s="423" t="str">
        <f t="shared" si="2"/>
        <v/>
      </c>
      <c r="U31" s="423" t="str">
        <f t="shared" si="3"/>
        <v/>
      </c>
      <c r="V31" s="88"/>
      <c r="W31" s="382"/>
      <c r="X31" s="423" t="str">
        <f t="shared" si="4"/>
        <v/>
      </c>
      <c r="Y31" s="427" t="str">
        <f t="shared" si="5"/>
        <v/>
      </c>
    </row>
    <row r="32" spans="1:25" ht="15.95" customHeight="1" x14ac:dyDescent="0.2">
      <c r="A32" s="684"/>
      <c r="B32" s="685"/>
      <c r="C32" s="391"/>
      <c r="D32" s="390"/>
      <c r="E32" s="90"/>
      <c r="F32" s="80" t="str">
        <f>IF($C32="","",VLOOKUP($C32,'Tabla 1.4 RSCIEI'!$A$5:$C$139,2,FALSE))</f>
        <v/>
      </c>
      <c r="G32" s="297" t="str">
        <f>IF($C32="","",VLOOKUP($C32,'Tabla 1.4 RSCIEI'!$A$5:$C$139,3,FALSE))</f>
        <v/>
      </c>
      <c r="H32" s="727"/>
      <c r="I32" s="719"/>
      <c r="J32" s="720"/>
      <c r="K32" s="721"/>
      <c r="L32" s="91"/>
      <c r="M32" s="722"/>
      <c r="N32" s="723"/>
      <c r="O32" s="81" t="str">
        <f t="shared" si="7"/>
        <v/>
      </c>
      <c r="P32" s="82" t="str">
        <f>IF($C32="","",IF($J32="","",IF($M32="","",IF($M32="Fabr./Venta",IF(VLOOKUP($J32,'Tabla 1.2 RSCIEI'!$A$7:$G$559,4,FALSE)&gt;0,VLOOKUP($J32,'Tabla 1.2 RSCIEI'!$A$7:$G$559,4,FALSE),"NO en tabla"),IF(VLOOKUP($J32,'Tabla 1.2 RSCIEI'!$A$7:$G$559,7,FALSE)&gt;0,VLOOKUP($J32,'Tabla 1.2 RSCIEI'!$A$6:$G$559,7,FALSE),"NO en tabla")))))</f>
        <v/>
      </c>
      <c r="Q32" s="423" t="str">
        <f t="shared" si="0"/>
        <v/>
      </c>
      <c r="R32" s="423" t="str">
        <f t="shared" si="1"/>
        <v/>
      </c>
      <c r="S32" s="88"/>
      <c r="T32" s="423" t="str">
        <f t="shared" si="2"/>
        <v/>
      </c>
      <c r="U32" s="423" t="str">
        <f t="shared" si="3"/>
        <v/>
      </c>
      <c r="V32" s="88"/>
      <c r="W32" s="382"/>
      <c r="X32" s="423" t="str">
        <f t="shared" si="4"/>
        <v/>
      </c>
      <c r="Y32" s="427" t="str">
        <f t="shared" si="5"/>
        <v/>
      </c>
    </row>
    <row r="33" spans="1:25" ht="15.95" customHeight="1" x14ac:dyDescent="0.2">
      <c r="A33" s="684"/>
      <c r="B33" s="685"/>
      <c r="C33" s="391"/>
      <c r="D33" s="390"/>
      <c r="E33" s="90"/>
      <c r="F33" s="80" t="str">
        <f>IF($C33="","",VLOOKUP($C33,'Tabla 1.4 RSCIEI'!$A$5:$C$139,2,FALSE))</f>
        <v/>
      </c>
      <c r="G33" s="297" t="str">
        <f>IF($C33="","",VLOOKUP($C33,'Tabla 1.4 RSCIEI'!$A$5:$C$139,3,FALSE))</f>
        <v/>
      </c>
      <c r="H33" s="727"/>
      <c r="I33" s="719"/>
      <c r="J33" s="720"/>
      <c r="K33" s="721"/>
      <c r="L33" s="91"/>
      <c r="M33" s="722"/>
      <c r="N33" s="723"/>
      <c r="O33" s="81" t="str">
        <f t="shared" si="7"/>
        <v/>
      </c>
      <c r="P33" s="82" t="str">
        <f>IF($C33="","",IF($J33="","",IF($M33="","",IF($M33="Fabr./Venta",IF(VLOOKUP($J33,'Tabla 1.2 RSCIEI'!$A$7:$G$559,4,FALSE)&gt;0,VLOOKUP($J33,'Tabla 1.2 RSCIEI'!$A$7:$G$559,4,FALSE),"NO en tabla"),IF(VLOOKUP($J33,'Tabla 1.2 RSCIEI'!$A$7:$G$559,7,FALSE)&gt;0,VLOOKUP($J33,'Tabla 1.2 RSCIEI'!$A$6:$G$559,7,FALSE),"NO en tabla")))))</f>
        <v/>
      </c>
      <c r="Q33" s="423" t="str">
        <f t="shared" si="0"/>
        <v/>
      </c>
      <c r="R33" s="423" t="str">
        <f t="shared" si="1"/>
        <v/>
      </c>
      <c r="S33" s="88"/>
      <c r="T33" s="423" t="str">
        <f t="shared" si="2"/>
        <v/>
      </c>
      <c r="U33" s="423" t="str">
        <f t="shared" si="3"/>
        <v/>
      </c>
      <c r="V33" s="88"/>
      <c r="W33" s="382"/>
      <c r="X33" s="423" t="str">
        <f t="shared" si="4"/>
        <v/>
      </c>
      <c r="Y33" s="427" t="str">
        <f t="shared" si="5"/>
        <v/>
      </c>
    </row>
    <row r="34" spans="1:25" ht="15.95" customHeight="1" x14ac:dyDescent="0.2">
      <c r="A34" s="684"/>
      <c r="B34" s="685"/>
      <c r="C34" s="391"/>
      <c r="D34" s="390"/>
      <c r="E34" s="90"/>
      <c r="F34" s="80" t="str">
        <f>IF($C34="","",VLOOKUP($C34,'Tabla 1.4 RSCIEI'!$A$5:$C$139,2,FALSE))</f>
        <v/>
      </c>
      <c r="G34" s="297" t="str">
        <f>IF($C34="","",VLOOKUP($C34,'Tabla 1.4 RSCIEI'!$A$5:$C$139,3,FALSE))</f>
        <v/>
      </c>
      <c r="H34" s="727"/>
      <c r="I34" s="719"/>
      <c r="J34" s="720"/>
      <c r="K34" s="721"/>
      <c r="L34" s="91"/>
      <c r="M34" s="722"/>
      <c r="N34" s="723"/>
      <c r="O34" s="81" t="str">
        <f t="shared" si="7"/>
        <v/>
      </c>
      <c r="P34" s="82" t="str">
        <f>IF($C34="","",IF($J34="","",IF($M34="","",IF($M34="Fabr./Venta",IF(VLOOKUP($J34,'Tabla 1.2 RSCIEI'!$A$7:$G$559,4,FALSE)&gt;0,VLOOKUP($J34,'Tabla 1.2 RSCIEI'!$A$7:$G$559,4,FALSE),"NO en tabla"),IF(VLOOKUP($J34,'Tabla 1.2 RSCIEI'!$A$7:$G$559,7,FALSE)&gt;0,VLOOKUP($J34,'Tabla 1.2 RSCIEI'!$A$6:$G$559,7,FALSE),"NO en tabla")))))</f>
        <v/>
      </c>
      <c r="Q34" s="423" t="str">
        <f t="shared" si="0"/>
        <v/>
      </c>
      <c r="R34" s="423" t="str">
        <f t="shared" si="1"/>
        <v/>
      </c>
      <c r="S34" s="88"/>
      <c r="T34" s="423" t="str">
        <f t="shared" si="2"/>
        <v/>
      </c>
      <c r="U34" s="423" t="str">
        <f t="shared" si="3"/>
        <v/>
      </c>
      <c r="V34" s="88"/>
      <c r="W34" s="382"/>
      <c r="X34" s="423" t="str">
        <f t="shared" si="4"/>
        <v/>
      </c>
      <c r="Y34" s="427" t="str">
        <f t="shared" si="5"/>
        <v/>
      </c>
    </row>
    <row r="35" spans="1:25" ht="15.95" customHeight="1" x14ac:dyDescent="0.2">
      <c r="A35" s="684"/>
      <c r="B35" s="685"/>
      <c r="C35" s="391"/>
      <c r="D35" s="390"/>
      <c r="E35" s="90"/>
      <c r="F35" s="80" t="str">
        <f>IF($C35="","",VLOOKUP($C35,'Tabla 1.4 RSCIEI'!$A$5:$C$139,2,FALSE))</f>
        <v/>
      </c>
      <c r="G35" s="297" t="str">
        <f>IF($C35="","",VLOOKUP($C35,'Tabla 1.4 RSCIEI'!$A$5:$C$139,3,FALSE))</f>
        <v/>
      </c>
      <c r="H35" s="727"/>
      <c r="I35" s="719"/>
      <c r="J35" s="720"/>
      <c r="K35" s="721"/>
      <c r="L35" s="91"/>
      <c r="M35" s="722"/>
      <c r="N35" s="723"/>
      <c r="O35" s="81" t="str">
        <f t="shared" si="7"/>
        <v/>
      </c>
      <c r="P35" s="82" t="str">
        <f>IF($C35="","",IF($J35="","",IF($M35="","",IF($M35="Fabr./Venta",IF(VLOOKUP($J35,'Tabla 1.2 RSCIEI'!$A$7:$G$559,4,FALSE)&gt;0,VLOOKUP($J35,'Tabla 1.2 RSCIEI'!$A$7:$G$559,4,FALSE),"NO en tabla"),IF(VLOOKUP($J35,'Tabla 1.2 RSCIEI'!$A$7:$G$559,7,FALSE)&gt;0,VLOOKUP($J35,'Tabla 1.2 RSCIEI'!$A$6:$G$559,7,FALSE),"NO en tabla")))))</f>
        <v/>
      </c>
      <c r="Q35" s="423" t="str">
        <f t="shared" si="0"/>
        <v/>
      </c>
      <c r="R35" s="423" t="str">
        <f t="shared" si="1"/>
        <v/>
      </c>
      <c r="S35" s="88"/>
      <c r="T35" s="423" t="str">
        <f t="shared" si="2"/>
        <v/>
      </c>
      <c r="U35" s="423" t="str">
        <f t="shared" si="3"/>
        <v/>
      </c>
      <c r="V35" s="88"/>
      <c r="W35" s="382"/>
      <c r="X35" s="423" t="str">
        <f t="shared" si="4"/>
        <v/>
      </c>
      <c r="Y35" s="427" t="str">
        <f t="shared" si="5"/>
        <v/>
      </c>
    </row>
    <row r="36" spans="1:25" ht="15.95" customHeight="1" x14ac:dyDescent="0.2">
      <c r="A36" s="684"/>
      <c r="B36" s="685"/>
      <c r="C36" s="391"/>
      <c r="D36" s="390"/>
      <c r="E36" s="90"/>
      <c r="F36" s="80" t="str">
        <f>IF($C36="","",VLOOKUP($C36,'Tabla 1.4 RSCIEI'!$A$5:$C$139,2,FALSE))</f>
        <v/>
      </c>
      <c r="G36" s="297" t="str">
        <f>IF($C36="","",VLOOKUP($C36,'Tabla 1.4 RSCIEI'!$A$5:$C$139,3,FALSE))</f>
        <v/>
      </c>
      <c r="H36" s="727"/>
      <c r="I36" s="719"/>
      <c r="J36" s="720"/>
      <c r="K36" s="721"/>
      <c r="L36" s="91"/>
      <c r="M36" s="722"/>
      <c r="N36" s="723"/>
      <c r="O36" s="81" t="str">
        <f t="shared" si="7"/>
        <v/>
      </c>
      <c r="P36" s="82" t="str">
        <f>IF($C36="","",IF($J36="","",IF($M36="","",IF($M36="Fabr./Venta",IF(VLOOKUP($J36,'Tabla 1.2 RSCIEI'!$A$7:$G$559,4,FALSE)&gt;0,VLOOKUP($J36,'Tabla 1.2 RSCIEI'!$A$7:$G$559,4,FALSE),"NO en tabla"),IF(VLOOKUP($J36,'Tabla 1.2 RSCIEI'!$A$7:$G$559,7,FALSE)&gt;0,VLOOKUP($J36,'Tabla 1.2 RSCIEI'!$A$6:$G$559,7,FALSE),"NO en tabla")))))</f>
        <v/>
      </c>
      <c r="Q36" s="423" t="str">
        <f t="shared" si="0"/>
        <v/>
      </c>
      <c r="R36" s="423" t="str">
        <f t="shared" si="1"/>
        <v/>
      </c>
      <c r="S36" s="88"/>
      <c r="T36" s="423" t="str">
        <f t="shared" si="2"/>
        <v/>
      </c>
      <c r="U36" s="423" t="str">
        <f t="shared" si="3"/>
        <v/>
      </c>
      <c r="V36" s="88"/>
      <c r="W36" s="382"/>
      <c r="X36" s="423" t="str">
        <f t="shared" si="4"/>
        <v/>
      </c>
      <c r="Y36" s="427" t="str">
        <f t="shared" si="5"/>
        <v/>
      </c>
    </row>
    <row r="37" spans="1:25" ht="15.95" customHeight="1" x14ac:dyDescent="0.2">
      <c r="A37" s="684"/>
      <c r="B37" s="685"/>
      <c r="C37" s="391"/>
      <c r="D37" s="390"/>
      <c r="E37" s="90"/>
      <c r="F37" s="80" t="str">
        <f>IF($C37="","",VLOOKUP($C37,'Tabla 1.4 RSCIEI'!$A$5:$C$139,2,FALSE))</f>
        <v/>
      </c>
      <c r="G37" s="297" t="str">
        <f>IF($C37="","",VLOOKUP($C37,'Tabla 1.4 RSCIEI'!$A$5:$C$139,3,FALSE))</f>
        <v/>
      </c>
      <c r="H37" s="727"/>
      <c r="I37" s="719"/>
      <c r="J37" s="720"/>
      <c r="K37" s="721"/>
      <c r="L37" s="91"/>
      <c r="M37" s="722"/>
      <c r="N37" s="723"/>
      <c r="O37" s="81" t="str">
        <f t="shared" si="7"/>
        <v/>
      </c>
      <c r="P37" s="82" t="str">
        <f>IF($C37="","",IF($J37="","",IF($M37="","",IF($M37="Fabr./Venta",IF(VLOOKUP($J37,'Tabla 1.2 RSCIEI'!$A$7:$G$559,4,FALSE)&gt;0,VLOOKUP($J37,'Tabla 1.2 RSCIEI'!$A$7:$G$559,4,FALSE),"NO en tabla"),IF(VLOOKUP($J37,'Tabla 1.2 RSCIEI'!$A$7:$G$559,7,FALSE)&gt;0,VLOOKUP($J37,'Tabla 1.2 RSCIEI'!$A$6:$G$559,7,FALSE),"NO en tabla")))))</f>
        <v/>
      </c>
      <c r="Q37" s="423" t="str">
        <f t="shared" si="0"/>
        <v/>
      </c>
      <c r="R37" s="423" t="str">
        <f t="shared" si="1"/>
        <v/>
      </c>
      <c r="S37" s="88"/>
      <c r="T37" s="423" t="str">
        <f t="shared" si="2"/>
        <v/>
      </c>
      <c r="U37" s="423" t="str">
        <f t="shared" si="3"/>
        <v/>
      </c>
      <c r="V37" s="88"/>
      <c r="W37" s="382"/>
      <c r="X37" s="423" t="str">
        <f t="shared" si="4"/>
        <v/>
      </c>
      <c r="Y37" s="427" t="str">
        <f t="shared" si="5"/>
        <v/>
      </c>
    </row>
    <row r="38" spans="1:25" ht="15.95" customHeight="1" x14ac:dyDescent="0.2">
      <c r="A38" s="684"/>
      <c r="B38" s="685"/>
      <c r="C38" s="391"/>
      <c r="D38" s="390"/>
      <c r="E38" s="90"/>
      <c r="F38" s="80" t="str">
        <f>IF($C38="","",VLOOKUP($C38,'Tabla 1.4 RSCIEI'!$A$5:$C$139,2,FALSE))</f>
        <v/>
      </c>
      <c r="G38" s="297" t="str">
        <f>IF($C38="","",VLOOKUP($C38,'Tabla 1.4 RSCIEI'!$A$5:$C$139,3,FALSE))</f>
        <v/>
      </c>
      <c r="H38" s="727"/>
      <c r="I38" s="719"/>
      <c r="J38" s="720"/>
      <c r="K38" s="721"/>
      <c r="L38" s="91"/>
      <c r="M38" s="722"/>
      <c r="N38" s="723"/>
      <c r="O38" s="81" t="str">
        <f>IF(OR($C38="",$E38=""),"",IF($H38="",$E38*$F38*$G38,$E38*$F38*$H38))</f>
        <v/>
      </c>
      <c r="P38" s="82" t="str">
        <f>IF($C38="","",IF($J38="","",IF($M38="","",IF($M38="Fabr./Venta",IF(VLOOKUP($J38,'Tabla 1.2 RSCIEI'!$A$7:$G$559,4,FALSE)&gt;0,VLOOKUP($J38,'Tabla 1.2 RSCIEI'!$A$7:$G$559,4,FALSE),"NO en tabla"),IF(VLOOKUP($J38,'Tabla 1.2 RSCIEI'!$A$7:$G$559,7,FALSE)&gt;0,VLOOKUP($J38,'Tabla 1.2 RSCIEI'!$A$6:$G$559,7,FALSE),"NO en tabla")))))</f>
        <v/>
      </c>
      <c r="Q38" s="423" t="str">
        <f t="shared" si="0"/>
        <v/>
      </c>
      <c r="R38" s="423" t="str">
        <f t="shared" si="1"/>
        <v/>
      </c>
      <c r="S38" s="88"/>
      <c r="T38" s="423" t="str">
        <f t="shared" si="2"/>
        <v/>
      </c>
      <c r="U38" s="423" t="str">
        <f t="shared" si="3"/>
        <v/>
      </c>
      <c r="V38" s="88"/>
      <c r="W38" s="382"/>
      <c r="X38" s="423" t="str">
        <f t="shared" si="4"/>
        <v/>
      </c>
      <c r="Y38" s="427" t="str">
        <f t="shared" si="5"/>
        <v/>
      </c>
    </row>
    <row r="39" spans="1:25" ht="15.95" customHeight="1" x14ac:dyDescent="0.2">
      <c r="A39" s="684"/>
      <c r="B39" s="685"/>
      <c r="C39" s="391"/>
      <c r="D39" s="390"/>
      <c r="E39" s="90"/>
      <c r="F39" s="80" t="str">
        <f>IF($C39="","",VLOOKUP($C39,'Tabla 1.4 RSCIEI'!$A$5:$C$139,2,FALSE))</f>
        <v/>
      </c>
      <c r="G39" s="297" t="str">
        <f>IF($C39="","",VLOOKUP($C39,'Tabla 1.4 RSCIEI'!$A$5:$C$139,3,FALSE))</f>
        <v/>
      </c>
      <c r="H39" s="718"/>
      <c r="I39" s="719"/>
      <c r="J39" s="720"/>
      <c r="K39" s="721"/>
      <c r="L39" s="91"/>
      <c r="M39" s="722"/>
      <c r="N39" s="723"/>
      <c r="O39" s="81" t="str">
        <f>IF(OR($C39="",$E39=""),"",IF($H39="",$E39*$F39*$G39,$E39*$F39*$H39))</f>
        <v/>
      </c>
      <c r="P39" s="82" t="str">
        <f>IF($C39="","",IF($J39="","",IF($M39="","",IF($M39="Fabr./Venta",IF(VLOOKUP($J39,'Tabla 1.2 RSCIEI'!$A$7:$G$559,4,FALSE)&gt;0,VLOOKUP($J39,'Tabla 1.2 RSCIEI'!$A$7:$G$559,4,FALSE),"NO en tabla"),IF(VLOOKUP($J39,'Tabla 1.2 RSCIEI'!$A$7:$G$559,7,FALSE)&gt;0,VLOOKUP($J39,'Tabla 1.2 RSCIEI'!$A$6:$G$559,7,FALSE),"NO en tabla")))))</f>
        <v/>
      </c>
      <c r="Q39" s="423" t="str">
        <f t="shared" si="0"/>
        <v/>
      </c>
      <c r="R39" s="423" t="str">
        <f t="shared" si="1"/>
        <v/>
      </c>
      <c r="S39" s="88"/>
      <c r="T39" s="423" t="str">
        <f t="shared" si="2"/>
        <v/>
      </c>
      <c r="U39" s="423" t="str">
        <f t="shared" si="3"/>
        <v/>
      </c>
      <c r="V39" s="88"/>
      <c r="W39" s="382"/>
      <c r="X39" s="423" t="str">
        <f t="shared" si="4"/>
        <v/>
      </c>
      <c r="Y39" s="427" t="str">
        <f t="shared" si="5"/>
        <v/>
      </c>
    </row>
    <row r="40" spans="1:25" ht="15.95" customHeight="1" x14ac:dyDescent="0.2">
      <c r="A40" s="684"/>
      <c r="B40" s="685"/>
      <c r="C40" s="391"/>
      <c r="D40" s="390"/>
      <c r="E40" s="90"/>
      <c r="F40" s="80" t="str">
        <f>IF($C40="","",VLOOKUP($C40,'Tabla 1.4 RSCIEI'!$A$5:$C$139,2,FALSE))</f>
        <v/>
      </c>
      <c r="G40" s="297" t="str">
        <f>IF($C40="","",VLOOKUP($C40,'Tabla 1.4 RSCIEI'!$A$5:$C$139,3,FALSE))</f>
        <v/>
      </c>
      <c r="H40" s="718"/>
      <c r="I40" s="719"/>
      <c r="J40" s="720"/>
      <c r="K40" s="721"/>
      <c r="L40" s="91"/>
      <c r="M40" s="722"/>
      <c r="N40" s="723"/>
      <c r="O40" s="81" t="str">
        <f>IF(OR($C40="",$E40=""),"",IF($H40="",$E40*$F40*$G40,$E40*$F40*$H40))</f>
        <v/>
      </c>
      <c r="P40" s="82" t="str">
        <f>IF($C40="","",IF($J40="","",IF($M40="","",IF($M40="Fabr./Venta",IF(VLOOKUP($J40,'Tabla 1.2 RSCIEI'!$A$7:$G$559,4,FALSE)&gt;0,VLOOKUP($J40,'Tabla 1.2 RSCIEI'!$A$7:$G$559,4,FALSE),"NO en tabla"),IF(VLOOKUP($J40,'Tabla 1.2 RSCIEI'!$A$7:$G$559,7,FALSE)&gt;0,VLOOKUP($J40,'Tabla 1.2 RSCIEI'!$A$6:$G$559,7,FALSE),"NO en tabla")))))</f>
        <v/>
      </c>
      <c r="Q40" s="423" t="str">
        <f t="shared" si="0"/>
        <v/>
      </c>
      <c r="R40" s="423" t="str">
        <f t="shared" si="1"/>
        <v/>
      </c>
      <c r="S40" s="88"/>
      <c r="T40" s="423" t="str">
        <f t="shared" si="2"/>
        <v/>
      </c>
      <c r="U40" s="423" t="str">
        <f t="shared" si="3"/>
        <v/>
      </c>
      <c r="V40" s="88"/>
      <c r="W40" s="382"/>
      <c r="X40" s="423" t="str">
        <f t="shared" si="4"/>
        <v/>
      </c>
      <c r="Y40" s="427" t="str">
        <f t="shared" si="5"/>
        <v/>
      </c>
    </row>
    <row r="41" spans="1:25" ht="9.9499999999999993" customHeight="1" x14ac:dyDescent="0.2">
      <c r="A41" s="162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389"/>
    </row>
    <row r="42" spans="1:25" ht="15.95" customHeight="1" thickBot="1" x14ac:dyDescent="0.25">
      <c r="A42" s="163"/>
      <c r="B42" s="89"/>
      <c r="C42" s="89"/>
      <c r="D42" s="89"/>
      <c r="E42" s="85" t="str">
        <f>IF(OR(SUM($F6:$F40)=0,SUM($E6:$E40)=0),"",SUMIF($P6:$P40,"&gt;0",$E6:$E40))</f>
        <v/>
      </c>
      <c r="F42" s="89"/>
      <c r="G42" s="89"/>
      <c r="H42" s="89"/>
      <c r="I42" s="89"/>
      <c r="J42" s="89"/>
      <c r="K42" s="89"/>
      <c r="L42" s="89"/>
      <c r="M42" s="89"/>
      <c r="N42" s="89"/>
      <c r="O42" s="86" t="str">
        <f>IF(SUM($O6:$O40)=0,"",SUMIF($P6:$P40,"&gt;0",$O6:$O40))</f>
        <v/>
      </c>
      <c r="P42" s="89"/>
      <c r="Q42" s="424" t="str">
        <f>IF(OR($E$42="",$E$42=0),"",INT((SUMIF($P6:$P40,"&gt;1",$E6:$E40))*100/$E$42))</f>
        <v/>
      </c>
      <c r="R42" s="425" t="str">
        <f>IF(OR($E$42="",$E$42=0),"",INT((SUMIF($P6:$P40,"&gt;1,5",$E6:$E40))*100/$E$42))</f>
        <v/>
      </c>
      <c r="S42" s="89"/>
      <c r="T42" s="89"/>
      <c r="U42" s="89"/>
      <c r="V42" s="89"/>
      <c r="W42" s="408" t="str">
        <f>IF(SUM($W6:$W40)=0,"",IF(COUNTIF($P6:$P40,"NO en tabla")&gt;0,"NO en tabla",SUMIFS($W6:$W40,$E6:$E40,"&gt;0",$P6:$P40,"&gt;0")))</f>
        <v/>
      </c>
      <c r="X42" s="424" t="str">
        <f>IF(OR($E$42="",$E$42=0,$W$128="",$W$128=0,$W$128="NO en tabla"),"",INT((SUMIFS($W6:$W40,$P6:$P40,"&gt;1",$O6:$O40,"&gt;0"))*100/$W$128))</f>
        <v/>
      </c>
      <c r="Y42" s="428" t="str">
        <f>IF(OR($E$42="",$E$42=0,$W$128="",$W$128=0,$W$128="NO en tabla"),"",INT((SUMIFS($W6:$W40,$P6:$P40,"&gt;1,5",$O6:$O40,"&gt;0"))*100/$W$128))</f>
        <v/>
      </c>
    </row>
    <row r="43" spans="1:25" ht="9.9499999999999993" customHeight="1" thickBot="1" x14ac:dyDescent="0.25">
      <c r="A43" s="724"/>
      <c r="B43" s="725"/>
      <c r="C43" s="725"/>
      <c r="D43" s="725"/>
      <c r="E43" s="725"/>
      <c r="F43" s="725"/>
      <c r="G43" s="725"/>
      <c r="H43" s="725"/>
      <c r="I43" s="725"/>
      <c r="J43" s="725"/>
      <c r="K43" s="725"/>
      <c r="L43" s="725"/>
      <c r="M43" s="725"/>
      <c r="N43" s="725"/>
      <c r="O43" s="725"/>
      <c r="P43" s="725"/>
      <c r="Q43" s="725"/>
      <c r="R43" s="725"/>
      <c r="S43" s="725"/>
      <c r="T43" s="725"/>
      <c r="U43" s="725"/>
      <c r="V43" s="725"/>
      <c r="W43" s="725"/>
      <c r="X43" s="725"/>
      <c r="Y43" s="726"/>
    </row>
    <row r="44" spans="1:25" ht="21" customHeight="1" x14ac:dyDescent="0.2">
      <c r="A44" s="709" t="s">
        <v>407</v>
      </c>
      <c r="B44" s="710"/>
      <c r="C44" s="674" t="s">
        <v>410</v>
      </c>
      <c r="D44" s="675"/>
      <c r="E44" s="675"/>
      <c r="F44" s="675"/>
      <c r="G44" s="675"/>
      <c r="H44" s="675"/>
      <c r="I44" s="675"/>
      <c r="J44" s="675"/>
      <c r="K44" s="675"/>
      <c r="L44" s="675"/>
      <c r="M44" s="675"/>
      <c r="N44" s="675"/>
      <c r="O44" s="675"/>
      <c r="P44" s="675"/>
      <c r="Q44" s="675"/>
      <c r="R44" s="675"/>
      <c r="S44" s="675"/>
      <c r="T44" s="675"/>
      <c r="U44" s="675"/>
      <c r="V44" s="675"/>
      <c r="W44" s="675"/>
      <c r="X44" s="675"/>
      <c r="Y44" s="676"/>
    </row>
    <row r="45" spans="1:25" ht="15.95" customHeight="1" x14ac:dyDescent="0.2">
      <c r="A45" s="711"/>
      <c r="B45" s="712"/>
      <c r="C45" s="715" t="s">
        <v>420</v>
      </c>
      <c r="D45" s="716"/>
      <c r="E45" s="716"/>
      <c r="F45" s="716"/>
      <c r="G45" s="716"/>
      <c r="H45" s="716"/>
      <c r="I45" s="717"/>
      <c r="J45" s="78" t="s">
        <v>118</v>
      </c>
      <c r="K45" s="690" t="s">
        <v>417</v>
      </c>
      <c r="L45" s="570"/>
      <c r="M45" s="690" t="s">
        <v>853</v>
      </c>
      <c r="N45" s="570"/>
      <c r="O45" s="78" t="s">
        <v>843</v>
      </c>
      <c r="P45" s="78" t="s">
        <v>823</v>
      </c>
      <c r="Q45" s="668" t="s">
        <v>1077</v>
      </c>
      <c r="R45" s="442"/>
      <c r="S45" s="442"/>
      <c r="T45" s="442"/>
      <c r="U45" s="669"/>
      <c r="V45" s="88"/>
      <c r="W45" s="668" t="s">
        <v>1078</v>
      </c>
      <c r="X45" s="442"/>
      <c r="Y45" s="670"/>
    </row>
    <row r="46" spans="1:25" ht="15.95" customHeight="1" x14ac:dyDescent="0.2">
      <c r="A46" s="711"/>
      <c r="B46" s="712"/>
      <c r="C46" s="690" t="s">
        <v>543</v>
      </c>
      <c r="D46" s="569"/>
      <c r="E46" s="569"/>
      <c r="F46" s="569"/>
      <c r="G46" s="569"/>
      <c r="H46" s="569"/>
      <c r="I46" s="570"/>
      <c r="J46" s="78" t="s">
        <v>845</v>
      </c>
      <c r="K46" s="690" t="s">
        <v>851</v>
      </c>
      <c r="L46" s="570"/>
      <c r="M46" s="690" t="s">
        <v>1061</v>
      </c>
      <c r="N46" s="570"/>
      <c r="O46" s="78" t="s">
        <v>852</v>
      </c>
      <c r="P46" s="78" t="s">
        <v>125</v>
      </c>
      <c r="Q46" s="79">
        <v>1.5</v>
      </c>
      <c r="R46" s="79">
        <v>2</v>
      </c>
      <c r="S46" s="88"/>
      <c r="T46" s="79">
        <v>1.5</v>
      </c>
      <c r="U46" s="79">
        <v>2</v>
      </c>
      <c r="V46" s="88"/>
      <c r="W46" s="18" t="s">
        <v>118</v>
      </c>
      <c r="X46" s="379">
        <v>1.5</v>
      </c>
      <c r="Y46" s="388">
        <v>2</v>
      </c>
    </row>
    <row r="47" spans="1:25" ht="15.95" customHeight="1" x14ac:dyDescent="0.2">
      <c r="A47" s="713"/>
      <c r="B47" s="714"/>
      <c r="C47" s="515" t="s">
        <v>415</v>
      </c>
      <c r="D47" s="481"/>
      <c r="E47" s="481"/>
      <c r="F47" s="481"/>
      <c r="G47" s="481"/>
      <c r="H47" s="481"/>
      <c r="I47" s="490"/>
      <c r="J47" s="19" t="s">
        <v>8</v>
      </c>
      <c r="K47" s="515" t="s">
        <v>10</v>
      </c>
      <c r="L47" s="490"/>
      <c r="M47" s="294" t="s">
        <v>1063</v>
      </c>
      <c r="N47" s="294" t="s">
        <v>1058</v>
      </c>
      <c r="O47" s="19" t="s">
        <v>15</v>
      </c>
      <c r="P47" s="19" t="s">
        <v>116</v>
      </c>
      <c r="Q47" s="665" t="s">
        <v>1076</v>
      </c>
      <c r="R47" s="666"/>
      <c r="S47" s="88"/>
      <c r="T47" s="665" t="s">
        <v>1074</v>
      </c>
      <c r="U47" s="490"/>
      <c r="V47" s="88"/>
      <c r="W47" s="19" t="s">
        <v>8</v>
      </c>
      <c r="X47" s="665" t="s">
        <v>1076</v>
      </c>
      <c r="Y47" s="667"/>
    </row>
    <row r="48" spans="1:25" ht="15.95" customHeight="1" x14ac:dyDescent="0.2">
      <c r="A48" s="684"/>
      <c r="B48" s="685"/>
      <c r="C48" s="686"/>
      <c r="D48" s="687"/>
      <c r="E48" s="687"/>
      <c r="F48" s="687"/>
      <c r="G48" s="687"/>
      <c r="H48" s="687"/>
      <c r="I48" s="93"/>
      <c r="J48" s="51"/>
      <c r="K48" s="688" t="str">
        <f>IF($C48="","",VLOOKUP($C48,'Tabla 1.2 Fab&amp;Venta'!$A$6:$D$496,2,FALSE))</f>
        <v/>
      </c>
      <c r="L48" s="689"/>
      <c r="M48" s="296" t="str">
        <f>IF($C48="","",VLOOKUP($C48,'Tabla 1.2 Fab&amp;Venta'!$A$6:$D$496,3,FALSE))</f>
        <v/>
      </c>
      <c r="N48" s="92"/>
      <c r="O48" s="81" t="str">
        <f>IF(OR($C48="",$J48=""),"",IF($N48="",$J48*$K48*$M48, $J48*$K48*$N48))</f>
        <v/>
      </c>
      <c r="P48" s="76" t="str">
        <f>IF($C48="","",VLOOKUP($C48,'Tabla 1.2 Fab&amp;Venta'!$A$6:$D$496,4,FALSE))</f>
        <v/>
      </c>
      <c r="Q48" s="423" t="str">
        <f>IF(OR($P48="",$J48=""),"",IF($P48=1.5,INT($J48*100/$J$84),""))</f>
        <v/>
      </c>
      <c r="R48" s="423" t="str">
        <f>IF(OR($P48="",$J48=""),"",IF($P48=2,INT($J48*100/$J$84),""))</f>
        <v/>
      </c>
      <c r="S48" s="88"/>
      <c r="T48" s="423" t="str">
        <f>IF(OR($P48="",$J48="",$O$128="",$O$128="NO en tabla"),"",IF($P48=1.5,INT($O48*100/$O$128),""))</f>
        <v/>
      </c>
      <c r="U48" s="423" t="str">
        <f>IF(OR($P48="",$J48="",$O$128="",$O$128="NO en tabla"),"",IF($P48=2,INT($O48*100/$O$128),""))</f>
        <v/>
      </c>
      <c r="V48" s="88"/>
      <c r="W48" s="381" t="str">
        <f>IF(OR($J48="",$O48=""),"",$J48)</f>
        <v/>
      </c>
      <c r="X48" s="423" t="str">
        <f>IF(OR($P48="",$J48="",$W$128="",$W$128="NO en tabla"),"",IF($P48=1.5,INT($W48*100/$W$128),""))</f>
        <v/>
      </c>
      <c r="Y48" s="427" t="str">
        <f>IF(OR($P48="",$J48="",$W$128="",$W$128="NO en tabla"),"",IF($P48=2,INT($W48*100/$W$128),""))</f>
        <v/>
      </c>
    </row>
    <row r="49" spans="1:25" ht="15.95" customHeight="1" x14ac:dyDescent="0.2">
      <c r="A49" s="684"/>
      <c r="B49" s="685"/>
      <c r="C49" s="686"/>
      <c r="D49" s="687"/>
      <c r="E49" s="687"/>
      <c r="F49" s="687"/>
      <c r="G49" s="687"/>
      <c r="H49" s="687"/>
      <c r="I49" s="93"/>
      <c r="J49" s="51"/>
      <c r="K49" s="688" t="str">
        <f>IF($C49="","",VLOOKUP($C49,'Tabla 1.2 Fab&amp;Venta'!$A$6:$D$496,2,FALSE))</f>
        <v/>
      </c>
      <c r="L49" s="689"/>
      <c r="M49" s="296" t="str">
        <f>IF($C49="","",VLOOKUP($C49,'Tabla 1.2 Fab&amp;Venta'!$A$6:$D$496,3,FALSE))</f>
        <v/>
      </c>
      <c r="N49" s="92"/>
      <c r="O49" s="81" t="str">
        <f>IF(OR($C49="",$J49=""),"",IF($N49="",$J49*$K49*$M49, $J49*$K49*$N49))</f>
        <v/>
      </c>
      <c r="P49" s="76" t="str">
        <f>IF($C49="","",VLOOKUP($C49,'Tabla 1.2 Fab&amp;Venta'!$A$6:$D$496,4,FALSE))</f>
        <v/>
      </c>
      <c r="Q49" s="423" t="str">
        <f t="shared" ref="Q49:Q82" si="8">IF(OR($P49="",$J49=""),"",IF($P49=1.5,INT($J49*100/$J$84),""))</f>
        <v/>
      </c>
      <c r="R49" s="423" t="str">
        <f t="shared" ref="R49:R82" si="9">IF(OR($P49="",$J49=""),"",IF($P49=2,INT($J49*100/$J$84),""))</f>
        <v/>
      </c>
      <c r="S49" s="88"/>
      <c r="T49" s="423" t="str">
        <f t="shared" ref="T49:T82" si="10">IF(OR($P49="",$J49="",$O$128="",$O$128="NO en tabla"),"",IF($P49=1.5,INT($O49*100/$O$128),""))</f>
        <v/>
      </c>
      <c r="U49" s="423" t="str">
        <f t="shared" ref="U49:U82" si="11">IF(OR($P49="",$J49="",$O$128="",$O$128="NO en tabla"),"",IF($P49=2,INT($O49*100/$O$128),""))</f>
        <v/>
      </c>
      <c r="V49" s="88"/>
      <c r="W49" s="381" t="str">
        <f t="shared" ref="W49:W82" si="12">IF(OR($J49="",$O49=""),"",$J49)</f>
        <v/>
      </c>
      <c r="X49" s="423" t="str">
        <f t="shared" ref="X49:X82" si="13">IF(OR($P49="",$J49="",$W$128="",$W$128="NO en tabla"),"",IF($P49=1.5,INT($W49*100/$W$128),""))</f>
        <v/>
      </c>
      <c r="Y49" s="427" t="str">
        <f t="shared" ref="Y49:Y82" si="14">IF(OR($P49="",$J49="",$W$128="",$W$128="NO en tabla"),"",IF($P49=2,INT($W49*100/$W$128),""))</f>
        <v/>
      </c>
    </row>
    <row r="50" spans="1:25" ht="15.95" customHeight="1" x14ac:dyDescent="0.2">
      <c r="A50" s="684"/>
      <c r="B50" s="685"/>
      <c r="C50" s="686"/>
      <c r="D50" s="687"/>
      <c r="E50" s="687"/>
      <c r="F50" s="687"/>
      <c r="G50" s="687"/>
      <c r="H50" s="687"/>
      <c r="I50" s="93"/>
      <c r="J50" s="51"/>
      <c r="K50" s="688" t="str">
        <f>IF($C50="","",VLOOKUP($C50,'Tabla 1.2 Fab&amp;Venta'!$A$6:$D$496,2,FALSE))</f>
        <v/>
      </c>
      <c r="L50" s="689"/>
      <c r="M50" s="296" t="str">
        <f>IF($C50="","",VLOOKUP($C50,'Tabla 1.2 Fab&amp;Venta'!$A$6:$D$496,3,FALSE))</f>
        <v/>
      </c>
      <c r="N50" s="92"/>
      <c r="O50" s="81" t="str">
        <f t="shared" ref="O50:O64" si="15">IF(OR($C50="",$J50=""),"",IF($N50="",$J50*$K50*$M50, $J50*$K50*$N50))</f>
        <v/>
      </c>
      <c r="P50" s="76" t="str">
        <f>IF($C50="","",VLOOKUP($C50,'Tabla 1.2 Fab&amp;Venta'!$A$6:$D$496,4,FALSE))</f>
        <v/>
      </c>
      <c r="Q50" s="423" t="str">
        <f t="shared" si="8"/>
        <v/>
      </c>
      <c r="R50" s="423" t="str">
        <f t="shared" si="9"/>
        <v/>
      </c>
      <c r="S50" s="88"/>
      <c r="T50" s="423" t="str">
        <f t="shared" si="10"/>
        <v/>
      </c>
      <c r="U50" s="423" t="str">
        <f t="shared" si="11"/>
        <v/>
      </c>
      <c r="V50" s="88"/>
      <c r="W50" s="381" t="str">
        <f t="shared" si="12"/>
        <v/>
      </c>
      <c r="X50" s="423" t="str">
        <f t="shared" si="13"/>
        <v/>
      </c>
      <c r="Y50" s="427" t="str">
        <f t="shared" si="14"/>
        <v/>
      </c>
    </row>
    <row r="51" spans="1:25" ht="15.95" customHeight="1" x14ac:dyDescent="0.2">
      <c r="A51" s="684"/>
      <c r="B51" s="685"/>
      <c r="C51" s="686"/>
      <c r="D51" s="687"/>
      <c r="E51" s="687"/>
      <c r="F51" s="687"/>
      <c r="G51" s="687"/>
      <c r="H51" s="687"/>
      <c r="I51" s="93"/>
      <c r="J51" s="51"/>
      <c r="K51" s="688" t="str">
        <f>IF($C51="","",VLOOKUP($C51,'Tabla 1.2 Fab&amp;Venta'!$A$6:$D$496,2,FALSE))</f>
        <v/>
      </c>
      <c r="L51" s="689"/>
      <c r="M51" s="296" t="str">
        <f>IF($C51="","",VLOOKUP($C51,'Tabla 1.2 Fab&amp;Venta'!$A$6:$D$496,3,FALSE))</f>
        <v/>
      </c>
      <c r="N51" s="92"/>
      <c r="O51" s="81" t="str">
        <f t="shared" si="15"/>
        <v/>
      </c>
      <c r="P51" s="76" t="str">
        <f>IF($C51="","",VLOOKUP($C51,'Tabla 1.2 Fab&amp;Venta'!$A$6:$D$496,4,FALSE))</f>
        <v/>
      </c>
      <c r="Q51" s="423" t="str">
        <f t="shared" si="8"/>
        <v/>
      </c>
      <c r="R51" s="423" t="str">
        <f t="shared" si="9"/>
        <v/>
      </c>
      <c r="S51" s="88"/>
      <c r="T51" s="423" t="str">
        <f t="shared" si="10"/>
        <v/>
      </c>
      <c r="U51" s="423" t="str">
        <f t="shared" si="11"/>
        <v/>
      </c>
      <c r="V51" s="88"/>
      <c r="W51" s="381" t="str">
        <f t="shared" si="12"/>
        <v/>
      </c>
      <c r="X51" s="423" t="str">
        <f t="shared" si="13"/>
        <v/>
      </c>
      <c r="Y51" s="427" t="str">
        <f t="shared" si="14"/>
        <v/>
      </c>
    </row>
    <row r="52" spans="1:25" ht="15.95" customHeight="1" x14ac:dyDescent="0.2">
      <c r="A52" s="684"/>
      <c r="B52" s="685"/>
      <c r="C52" s="686"/>
      <c r="D52" s="687"/>
      <c r="E52" s="687"/>
      <c r="F52" s="687"/>
      <c r="G52" s="687"/>
      <c r="H52" s="687"/>
      <c r="I52" s="93"/>
      <c r="J52" s="51"/>
      <c r="K52" s="688" t="str">
        <f>IF($C52="","",VLOOKUP($C52,'Tabla 1.2 Fab&amp;Venta'!$A$6:$D$496,2,FALSE))</f>
        <v/>
      </c>
      <c r="L52" s="689"/>
      <c r="M52" s="296" t="str">
        <f>IF($C52="","",VLOOKUP($C52,'Tabla 1.2 Fab&amp;Venta'!$A$6:$D$496,3,FALSE))</f>
        <v/>
      </c>
      <c r="N52" s="92"/>
      <c r="O52" s="81" t="str">
        <f t="shared" si="15"/>
        <v/>
      </c>
      <c r="P52" s="76" t="str">
        <f>IF($C52="","",VLOOKUP($C52,'Tabla 1.2 Fab&amp;Venta'!$A$6:$D$496,4,FALSE))</f>
        <v/>
      </c>
      <c r="Q52" s="423" t="str">
        <f t="shared" si="8"/>
        <v/>
      </c>
      <c r="R52" s="423" t="str">
        <f t="shared" si="9"/>
        <v/>
      </c>
      <c r="S52" s="88"/>
      <c r="T52" s="423" t="str">
        <f t="shared" si="10"/>
        <v/>
      </c>
      <c r="U52" s="423" t="str">
        <f t="shared" si="11"/>
        <v/>
      </c>
      <c r="V52" s="88"/>
      <c r="W52" s="381" t="str">
        <f t="shared" si="12"/>
        <v/>
      </c>
      <c r="X52" s="423" t="str">
        <f t="shared" si="13"/>
        <v/>
      </c>
      <c r="Y52" s="427" t="str">
        <f t="shared" si="14"/>
        <v/>
      </c>
    </row>
    <row r="53" spans="1:25" ht="15.95" customHeight="1" x14ac:dyDescent="0.2">
      <c r="A53" s="684"/>
      <c r="B53" s="685"/>
      <c r="C53" s="686"/>
      <c r="D53" s="687"/>
      <c r="E53" s="687"/>
      <c r="F53" s="687"/>
      <c r="G53" s="687"/>
      <c r="H53" s="687"/>
      <c r="I53" s="93"/>
      <c r="J53" s="51"/>
      <c r="K53" s="688" t="str">
        <f>IF($C53="","",VLOOKUP($C53,'Tabla 1.2 Fab&amp;Venta'!$A$6:$D$496,2,FALSE))</f>
        <v/>
      </c>
      <c r="L53" s="689"/>
      <c r="M53" s="296" t="str">
        <f>IF($C53="","",VLOOKUP($C53,'Tabla 1.2 Fab&amp;Venta'!$A$6:$D$496,3,FALSE))</f>
        <v/>
      </c>
      <c r="N53" s="92"/>
      <c r="O53" s="81" t="str">
        <f t="shared" si="15"/>
        <v/>
      </c>
      <c r="P53" s="76" t="str">
        <f>IF($C53="","",VLOOKUP($C53,'Tabla 1.2 Fab&amp;Venta'!$A$6:$D$496,4,FALSE))</f>
        <v/>
      </c>
      <c r="Q53" s="423" t="str">
        <f t="shared" si="8"/>
        <v/>
      </c>
      <c r="R53" s="423" t="str">
        <f t="shared" si="9"/>
        <v/>
      </c>
      <c r="S53" s="88"/>
      <c r="T53" s="423" t="str">
        <f t="shared" si="10"/>
        <v/>
      </c>
      <c r="U53" s="423" t="str">
        <f t="shared" si="11"/>
        <v/>
      </c>
      <c r="V53" s="88"/>
      <c r="W53" s="381" t="str">
        <f t="shared" si="12"/>
        <v/>
      </c>
      <c r="X53" s="423" t="str">
        <f t="shared" si="13"/>
        <v/>
      </c>
      <c r="Y53" s="427" t="str">
        <f t="shared" si="14"/>
        <v/>
      </c>
    </row>
    <row r="54" spans="1:25" ht="15.95" customHeight="1" x14ac:dyDescent="0.2">
      <c r="A54" s="684"/>
      <c r="B54" s="685"/>
      <c r="C54" s="686"/>
      <c r="D54" s="687"/>
      <c r="E54" s="687"/>
      <c r="F54" s="687"/>
      <c r="G54" s="687"/>
      <c r="H54" s="687"/>
      <c r="I54" s="93"/>
      <c r="J54" s="51"/>
      <c r="K54" s="688" t="str">
        <f>IF($C54="","",VLOOKUP($C54,'Tabla 1.2 Fab&amp;Venta'!$A$6:$D$496,2,FALSE))</f>
        <v/>
      </c>
      <c r="L54" s="689"/>
      <c r="M54" s="296" t="str">
        <f>IF($C54="","",VLOOKUP($C54,'Tabla 1.2 Fab&amp;Venta'!$A$6:$D$496,3,FALSE))</f>
        <v/>
      </c>
      <c r="N54" s="92"/>
      <c r="O54" s="81" t="str">
        <f t="shared" si="15"/>
        <v/>
      </c>
      <c r="P54" s="76" t="str">
        <f>IF($C54="","",VLOOKUP($C54,'Tabla 1.2 Fab&amp;Venta'!$A$6:$D$496,4,FALSE))</f>
        <v/>
      </c>
      <c r="Q54" s="423" t="str">
        <f t="shared" si="8"/>
        <v/>
      </c>
      <c r="R54" s="423" t="str">
        <f t="shared" si="9"/>
        <v/>
      </c>
      <c r="S54" s="88"/>
      <c r="T54" s="423" t="str">
        <f t="shared" si="10"/>
        <v/>
      </c>
      <c r="U54" s="423" t="str">
        <f t="shared" si="11"/>
        <v/>
      </c>
      <c r="V54" s="88"/>
      <c r="W54" s="381" t="str">
        <f t="shared" si="12"/>
        <v/>
      </c>
      <c r="X54" s="423" t="str">
        <f t="shared" si="13"/>
        <v/>
      </c>
      <c r="Y54" s="427" t="str">
        <f t="shared" si="14"/>
        <v/>
      </c>
    </row>
    <row r="55" spans="1:25" ht="15.95" customHeight="1" x14ac:dyDescent="0.2">
      <c r="A55" s="684"/>
      <c r="B55" s="685"/>
      <c r="C55" s="686"/>
      <c r="D55" s="687"/>
      <c r="E55" s="687"/>
      <c r="F55" s="687"/>
      <c r="G55" s="687"/>
      <c r="H55" s="687"/>
      <c r="I55" s="93"/>
      <c r="J55" s="51"/>
      <c r="K55" s="688" t="str">
        <f>IF($C55="","",VLOOKUP($C55,'Tabla 1.2 Fab&amp;Venta'!$A$6:$D$496,2,FALSE))</f>
        <v/>
      </c>
      <c r="L55" s="689"/>
      <c r="M55" s="296" t="str">
        <f>IF($C55="","",VLOOKUP($C55,'Tabla 1.2 Fab&amp;Venta'!$A$6:$D$496,3,FALSE))</f>
        <v/>
      </c>
      <c r="N55" s="92"/>
      <c r="O55" s="81" t="str">
        <f t="shared" si="15"/>
        <v/>
      </c>
      <c r="P55" s="76" t="str">
        <f>IF($C55="","",VLOOKUP($C55,'Tabla 1.2 Fab&amp;Venta'!$A$6:$D$496,4,FALSE))</f>
        <v/>
      </c>
      <c r="Q55" s="423" t="str">
        <f t="shared" si="8"/>
        <v/>
      </c>
      <c r="R55" s="423" t="str">
        <f t="shared" si="9"/>
        <v/>
      </c>
      <c r="S55" s="88"/>
      <c r="T55" s="423" t="str">
        <f t="shared" si="10"/>
        <v/>
      </c>
      <c r="U55" s="423" t="str">
        <f t="shared" si="11"/>
        <v/>
      </c>
      <c r="V55" s="88"/>
      <c r="W55" s="381" t="str">
        <f t="shared" si="12"/>
        <v/>
      </c>
      <c r="X55" s="423" t="str">
        <f t="shared" si="13"/>
        <v/>
      </c>
      <c r="Y55" s="427" t="str">
        <f t="shared" si="14"/>
        <v/>
      </c>
    </row>
    <row r="56" spans="1:25" ht="15.95" customHeight="1" x14ac:dyDescent="0.2">
      <c r="A56" s="684"/>
      <c r="B56" s="685"/>
      <c r="C56" s="686"/>
      <c r="D56" s="687"/>
      <c r="E56" s="687"/>
      <c r="F56" s="687"/>
      <c r="G56" s="687"/>
      <c r="H56" s="687"/>
      <c r="I56" s="93"/>
      <c r="J56" s="51"/>
      <c r="K56" s="688" t="str">
        <f>IF($C56="","",VLOOKUP($C56,'Tabla 1.2 Fab&amp;Venta'!$A$6:$D$496,2,FALSE))</f>
        <v/>
      </c>
      <c r="L56" s="689"/>
      <c r="M56" s="296" t="str">
        <f>IF($C56="","",VLOOKUP($C56,'Tabla 1.2 Fab&amp;Venta'!$A$6:$D$496,3,FALSE))</f>
        <v/>
      </c>
      <c r="N56" s="92"/>
      <c r="O56" s="81" t="str">
        <f t="shared" si="15"/>
        <v/>
      </c>
      <c r="P56" s="76" t="str">
        <f>IF($C56="","",VLOOKUP($C56,'Tabla 1.2 Fab&amp;Venta'!$A$6:$D$496,4,FALSE))</f>
        <v/>
      </c>
      <c r="Q56" s="423" t="str">
        <f t="shared" si="8"/>
        <v/>
      </c>
      <c r="R56" s="423" t="str">
        <f t="shared" si="9"/>
        <v/>
      </c>
      <c r="S56" s="88"/>
      <c r="T56" s="423" t="str">
        <f t="shared" si="10"/>
        <v/>
      </c>
      <c r="U56" s="423" t="str">
        <f t="shared" si="11"/>
        <v/>
      </c>
      <c r="V56" s="88"/>
      <c r="W56" s="381" t="str">
        <f t="shared" si="12"/>
        <v/>
      </c>
      <c r="X56" s="423" t="str">
        <f t="shared" si="13"/>
        <v/>
      </c>
      <c r="Y56" s="427" t="str">
        <f t="shared" si="14"/>
        <v/>
      </c>
    </row>
    <row r="57" spans="1:25" ht="15.95" customHeight="1" x14ac:dyDescent="0.2">
      <c r="A57" s="684"/>
      <c r="B57" s="685"/>
      <c r="C57" s="686"/>
      <c r="D57" s="687"/>
      <c r="E57" s="687"/>
      <c r="F57" s="687"/>
      <c r="G57" s="687"/>
      <c r="H57" s="687"/>
      <c r="I57" s="93"/>
      <c r="J57" s="51"/>
      <c r="K57" s="688" t="str">
        <f>IF($C57="","",VLOOKUP($C57,'Tabla 1.2 Fab&amp;Venta'!$A$6:$D$496,2,FALSE))</f>
        <v/>
      </c>
      <c r="L57" s="689"/>
      <c r="M57" s="296" t="str">
        <f>IF($C57="","",VLOOKUP($C57,'Tabla 1.2 Fab&amp;Venta'!$A$6:$D$496,3,FALSE))</f>
        <v/>
      </c>
      <c r="N57" s="92"/>
      <c r="O57" s="81" t="str">
        <f t="shared" si="15"/>
        <v/>
      </c>
      <c r="P57" s="76" t="str">
        <f>IF($C57="","",VLOOKUP($C57,'Tabla 1.2 Fab&amp;Venta'!$A$6:$D$496,4,FALSE))</f>
        <v/>
      </c>
      <c r="Q57" s="423" t="str">
        <f t="shared" si="8"/>
        <v/>
      </c>
      <c r="R57" s="423" t="str">
        <f t="shared" si="9"/>
        <v/>
      </c>
      <c r="S57" s="88"/>
      <c r="T57" s="423" t="str">
        <f t="shared" si="10"/>
        <v/>
      </c>
      <c r="U57" s="423" t="str">
        <f t="shared" si="11"/>
        <v/>
      </c>
      <c r="V57" s="88"/>
      <c r="W57" s="381" t="str">
        <f t="shared" si="12"/>
        <v/>
      </c>
      <c r="X57" s="423" t="str">
        <f t="shared" si="13"/>
        <v/>
      </c>
      <c r="Y57" s="427" t="str">
        <f t="shared" si="14"/>
        <v/>
      </c>
    </row>
    <row r="58" spans="1:25" ht="15.95" customHeight="1" x14ac:dyDescent="0.2">
      <c r="A58" s="684"/>
      <c r="B58" s="685"/>
      <c r="C58" s="686"/>
      <c r="D58" s="687"/>
      <c r="E58" s="687"/>
      <c r="F58" s="687"/>
      <c r="G58" s="687"/>
      <c r="H58" s="687"/>
      <c r="I58" s="93"/>
      <c r="J58" s="51"/>
      <c r="K58" s="688" t="str">
        <f>IF($C58="","",VLOOKUP($C58,'Tabla 1.2 Fab&amp;Venta'!$A$6:$D$496,2,FALSE))</f>
        <v/>
      </c>
      <c r="L58" s="689"/>
      <c r="M58" s="296" t="str">
        <f>IF($C58="","",VLOOKUP($C58,'Tabla 1.2 Fab&amp;Venta'!$A$6:$D$496,3,FALSE))</f>
        <v/>
      </c>
      <c r="N58" s="92"/>
      <c r="O58" s="81" t="str">
        <f t="shared" si="15"/>
        <v/>
      </c>
      <c r="P58" s="76" t="str">
        <f>IF($C58="","",VLOOKUP($C58,'Tabla 1.2 Fab&amp;Venta'!$A$6:$D$496,4,FALSE))</f>
        <v/>
      </c>
      <c r="Q58" s="423" t="str">
        <f t="shared" si="8"/>
        <v/>
      </c>
      <c r="R58" s="423" t="str">
        <f t="shared" si="9"/>
        <v/>
      </c>
      <c r="S58" s="88"/>
      <c r="T58" s="423" t="str">
        <f t="shared" si="10"/>
        <v/>
      </c>
      <c r="U58" s="423" t="str">
        <f t="shared" si="11"/>
        <v/>
      </c>
      <c r="V58" s="88"/>
      <c r="W58" s="381" t="str">
        <f t="shared" si="12"/>
        <v/>
      </c>
      <c r="X58" s="423" t="str">
        <f t="shared" si="13"/>
        <v/>
      </c>
      <c r="Y58" s="427" t="str">
        <f t="shared" si="14"/>
        <v/>
      </c>
    </row>
    <row r="59" spans="1:25" ht="15.95" customHeight="1" x14ac:dyDescent="0.2">
      <c r="A59" s="684"/>
      <c r="B59" s="685"/>
      <c r="C59" s="686"/>
      <c r="D59" s="687"/>
      <c r="E59" s="687"/>
      <c r="F59" s="687"/>
      <c r="G59" s="687"/>
      <c r="H59" s="687"/>
      <c r="I59" s="93"/>
      <c r="J59" s="51"/>
      <c r="K59" s="688" t="str">
        <f>IF($C59="","",VLOOKUP($C59,'Tabla 1.2 Fab&amp;Venta'!$A$6:$D$496,2,FALSE))</f>
        <v/>
      </c>
      <c r="L59" s="689"/>
      <c r="M59" s="296" t="str">
        <f>IF($C59="","",VLOOKUP($C59,'Tabla 1.2 Fab&amp;Venta'!$A$6:$D$496,3,FALSE))</f>
        <v/>
      </c>
      <c r="N59" s="92"/>
      <c r="O59" s="81" t="str">
        <f t="shared" si="15"/>
        <v/>
      </c>
      <c r="P59" s="76" t="str">
        <f>IF($C59="","",VLOOKUP($C59,'Tabla 1.2 Fab&amp;Venta'!$A$6:$D$496,4,FALSE))</f>
        <v/>
      </c>
      <c r="Q59" s="423" t="str">
        <f t="shared" si="8"/>
        <v/>
      </c>
      <c r="R59" s="423" t="str">
        <f t="shared" si="9"/>
        <v/>
      </c>
      <c r="S59" s="88"/>
      <c r="T59" s="423" t="str">
        <f t="shared" si="10"/>
        <v/>
      </c>
      <c r="U59" s="423" t="str">
        <f t="shared" si="11"/>
        <v/>
      </c>
      <c r="V59" s="88"/>
      <c r="W59" s="381" t="str">
        <f t="shared" si="12"/>
        <v/>
      </c>
      <c r="X59" s="423" t="str">
        <f t="shared" si="13"/>
        <v/>
      </c>
      <c r="Y59" s="427" t="str">
        <f t="shared" si="14"/>
        <v/>
      </c>
    </row>
    <row r="60" spans="1:25" ht="15.95" customHeight="1" x14ac:dyDescent="0.2">
      <c r="A60" s="684"/>
      <c r="B60" s="685"/>
      <c r="C60" s="686"/>
      <c r="D60" s="687"/>
      <c r="E60" s="687"/>
      <c r="F60" s="687"/>
      <c r="G60" s="687"/>
      <c r="H60" s="687"/>
      <c r="I60" s="93"/>
      <c r="J60" s="51"/>
      <c r="K60" s="688" t="str">
        <f>IF($C60="","",VLOOKUP($C60,'Tabla 1.2 Fab&amp;Venta'!$A$6:$D$496,2,FALSE))</f>
        <v/>
      </c>
      <c r="L60" s="689"/>
      <c r="M60" s="296" t="str">
        <f>IF($C60="","",VLOOKUP($C60,'Tabla 1.2 Fab&amp;Venta'!$A$6:$D$496,3,FALSE))</f>
        <v/>
      </c>
      <c r="N60" s="92"/>
      <c r="O60" s="81" t="str">
        <f t="shared" si="15"/>
        <v/>
      </c>
      <c r="P60" s="76" t="str">
        <f>IF($C60="","",VLOOKUP($C60,'Tabla 1.2 Fab&amp;Venta'!$A$6:$D$496,4,FALSE))</f>
        <v/>
      </c>
      <c r="Q60" s="423" t="str">
        <f t="shared" si="8"/>
        <v/>
      </c>
      <c r="R60" s="423" t="str">
        <f t="shared" si="9"/>
        <v/>
      </c>
      <c r="S60" s="88"/>
      <c r="T60" s="423" t="str">
        <f t="shared" si="10"/>
        <v/>
      </c>
      <c r="U60" s="423" t="str">
        <f t="shared" si="11"/>
        <v/>
      </c>
      <c r="V60" s="88"/>
      <c r="W60" s="381" t="str">
        <f t="shared" si="12"/>
        <v/>
      </c>
      <c r="X60" s="423" t="str">
        <f t="shared" si="13"/>
        <v/>
      </c>
      <c r="Y60" s="427" t="str">
        <f t="shared" si="14"/>
        <v/>
      </c>
    </row>
    <row r="61" spans="1:25" ht="15.95" customHeight="1" x14ac:dyDescent="0.2">
      <c r="A61" s="684"/>
      <c r="B61" s="685"/>
      <c r="C61" s="686"/>
      <c r="D61" s="687"/>
      <c r="E61" s="687"/>
      <c r="F61" s="687"/>
      <c r="G61" s="687"/>
      <c r="H61" s="687"/>
      <c r="I61" s="93"/>
      <c r="J61" s="51"/>
      <c r="K61" s="688" t="str">
        <f>IF($C61="","",VLOOKUP($C61,'Tabla 1.2 Fab&amp;Venta'!$A$6:$D$496,2,FALSE))</f>
        <v/>
      </c>
      <c r="L61" s="689"/>
      <c r="M61" s="296" t="str">
        <f>IF($C61="","",VLOOKUP($C61,'Tabla 1.2 Fab&amp;Venta'!$A$6:$D$496,3,FALSE))</f>
        <v/>
      </c>
      <c r="N61" s="92"/>
      <c r="O61" s="81" t="str">
        <f t="shared" si="15"/>
        <v/>
      </c>
      <c r="P61" s="76" t="str">
        <f>IF($C61="","",VLOOKUP($C61,'Tabla 1.2 Fab&amp;Venta'!$A$6:$D$496,4,FALSE))</f>
        <v/>
      </c>
      <c r="Q61" s="423" t="str">
        <f t="shared" si="8"/>
        <v/>
      </c>
      <c r="R61" s="423" t="str">
        <f t="shared" si="9"/>
        <v/>
      </c>
      <c r="S61" s="88"/>
      <c r="T61" s="423" t="str">
        <f t="shared" si="10"/>
        <v/>
      </c>
      <c r="U61" s="423" t="str">
        <f t="shared" si="11"/>
        <v/>
      </c>
      <c r="V61" s="88"/>
      <c r="W61" s="381" t="str">
        <f t="shared" si="12"/>
        <v/>
      </c>
      <c r="X61" s="423" t="str">
        <f t="shared" si="13"/>
        <v/>
      </c>
      <c r="Y61" s="427" t="str">
        <f t="shared" si="14"/>
        <v/>
      </c>
    </row>
    <row r="62" spans="1:25" ht="15.95" customHeight="1" x14ac:dyDescent="0.2">
      <c r="A62" s="684"/>
      <c r="B62" s="685"/>
      <c r="C62" s="686"/>
      <c r="D62" s="687"/>
      <c r="E62" s="687"/>
      <c r="F62" s="687"/>
      <c r="G62" s="687"/>
      <c r="H62" s="687"/>
      <c r="I62" s="93"/>
      <c r="J62" s="51"/>
      <c r="K62" s="688" t="str">
        <f>IF($C62="","",VLOOKUP($C62,'Tabla 1.2 Fab&amp;Venta'!$A$6:$D$496,2,FALSE))</f>
        <v/>
      </c>
      <c r="L62" s="689"/>
      <c r="M62" s="296" t="str">
        <f>IF($C62="","",VLOOKUP($C62,'Tabla 1.2 Fab&amp;Venta'!$A$6:$D$496,3,FALSE))</f>
        <v/>
      </c>
      <c r="N62" s="92"/>
      <c r="O62" s="81" t="str">
        <f t="shared" si="15"/>
        <v/>
      </c>
      <c r="P62" s="76" t="str">
        <f>IF($C62="","",VLOOKUP($C62,'Tabla 1.2 Fab&amp;Venta'!$A$6:$D$496,4,FALSE))</f>
        <v/>
      </c>
      <c r="Q62" s="423" t="str">
        <f t="shared" si="8"/>
        <v/>
      </c>
      <c r="R62" s="423" t="str">
        <f t="shared" si="9"/>
        <v/>
      </c>
      <c r="S62" s="88"/>
      <c r="T62" s="423" t="str">
        <f t="shared" si="10"/>
        <v/>
      </c>
      <c r="U62" s="423" t="str">
        <f t="shared" si="11"/>
        <v/>
      </c>
      <c r="V62" s="88"/>
      <c r="W62" s="381" t="str">
        <f t="shared" si="12"/>
        <v/>
      </c>
      <c r="X62" s="423" t="str">
        <f t="shared" si="13"/>
        <v/>
      </c>
      <c r="Y62" s="427" t="str">
        <f t="shared" si="14"/>
        <v/>
      </c>
    </row>
    <row r="63" spans="1:25" ht="15.95" customHeight="1" x14ac:dyDescent="0.2">
      <c r="A63" s="684"/>
      <c r="B63" s="685"/>
      <c r="C63" s="686"/>
      <c r="D63" s="687"/>
      <c r="E63" s="687"/>
      <c r="F63" s="687"/>
      <c r="G63" s="687"/>
      <c r="H63" s="687"/>
      <c r="I63" s="93"/>
      <c r="J63" s="51"/>
      <c r="K63" s="688" t="str">
        <f>IF($C63="","",VLOOKUP($C63,'Tabla 1.2 Fab&amp;Venta'!$A$6:$D$496,2,FALSE))</f>
        <v/>
      </c>
      <c r="L63" s="689"/>
      <c r="M63" s="296" t="str">
        <f>IF($C63="","",VLOOKUP($C63,'Tabla 1.2 Fab&amp;Venta'!$A$6:$D$496,3,FALSE))</f>
        <v/>
      </c>
      <c r="N63" s="92"/>
      <c r="O63" s="81" t="str">
        <f t="shared" si="15"/>
        <v/>
      </c>
      <c r="P63" s="76" t="str">
        <f>IF($C63="","",VLOOKUP($C63,'Tabla 1.2 Fab&amp;Venta'!$A$6:$D$496,4,FALSE))</f>
        <v/>
      </c>
      <c r="Q63" s="423" t="str">
        <f t="shared" si="8"/>
        <v/>
      </c>
      <c r="R63" s="423" t="str">
        <f t="shared" si="9"/>
        <v/>
      </c>
      <c r="S63" s="88"/>
      <c r="T63" s="423" t="str">
        <f t="shared" si="10"/>
        <v/>
      </c>
      <c r="U63" s="423" t="str">
        <f t="shared" si="11"/>
        <v/>
      </c>
      <c r="V63" s="88"/>
      <c r="W63" s="381" t="str">
        <f t="shared" si="12"/>
        <v/>
      </c>
      <c r="X63" s="423" t="str">
        <f t="shared" si="13"/>
        <v/>
      </c>
      <c r="Y63" s="427" t="str">
        <f t="shared" si="14"/>
        <v/>
      </c>
    </row>
    <row r="64" spans="1:25" ht="15.95" customHeight="1" x14ac:dyDescent="0.2">
      <c r="A64" s="684"/>
      <c r="B64" s="685"/>
      <c r="C64" s="686"/>
      <c r="D64" s="687"/>
      <c r="E64" s="687"/>
      <c r="F64" s="687"/>
      <c r="G64" s="687"/>
      <c r="H64" s="687"/>
      <c r="I64" s="93"/>
      <c r="J64" s="51"/>
      <c r="K64" s="688" t="str">
        <f>IF($C64="","",VLOOKUP($C64,'Tabla 1.2 Fab&amp;Venta'!$A$6:$D$496,2,FALSE))</f>
        <v/>
      </c>
      <c r="L64" s="689"/>
      <c r="M64" s="296" t="str">
        <f>IF($C64="","",VLOOKUP($C64,'Tabla 1.2 Fab&amp;Venta'!$A$6:$D$496,3,FALSE))</f>
        <v/>
      </c>
      <c r="N64" s="92"/>
      <c r="O64" s="81" t="str">
        <f t="shared" si="15"/>
        <v/>
      </c>
      <c r="P64" s="76" t="str">
        <f>IF($C64="","",VLOOKUP($C64,'Tabla 1.2 Fab&amp;Venta'!$A$6:$D$496,4,FALSE))</f>
        <v/>
      </c>
      <c r="Q64" s="423" t="str">
        <f t="shared" si="8"/>
        <v/>
      </c>
      <c r="R64" s="423" t="str">
        <f t="shared" si="9"/>
        <v/>
      </c>
      <c r="S64" s="88"/>
      <c r="T64" s="423" t="str">
        <f t="shared" si="10"/>
        <v/>
      </c>
      <c r="U64" s="423" t="str">
        <f t="shared" si="11"/>
        <v/>
      </c>
      <c r="V64" s="88"/>
      <c r="W64" s="381" t="str">
        <f t="shared" si="12"/>
        <v/>
      </c>
      <c r="X64" s="423" t="str">
        <f t="shared" si="13"/>
        <v/>
      </c>
      <c r="Y64" s="427" t="str">
        <f t="shared" si="14"/>
        <v/>
      </c>
    </row>
    <row r="65" spans="1:25" ht="15.95" customHeight="1" x14ac:dyDescent="0.2">
      <c r="A65" s="684"/>
      <c r="B65" s="685"/>
      <c r="C65" s="686"/>
      <c r="D65" s="687"/>
      <c r="E65" s="687"/>
      <c r="F65" s="687"/>
      <c r="G65" s="687"/>
      <c r="H65" s="687"/>
      <c r="I65" s="93"/>
      <c r="J65" s="51"/>
      <c r="K65" s="688" t="str">
        <f>IF($C65="","",VLOOKUP($C65,'Tabla 1.2 Fab&amp;Venta'!$A$6:$D$496,2,FALSE))</f>
        <v/>
      </c>
      <c r="L65" s="689"/>
      <c r="M65" s="296" t="str">
        <f>IF($C65="","",VLOOKUP($C65,'Tabla 1.2 Fab&amp;Venta'!$A$6:$D$496,3,FALSE))</f>
        <v/>
      </c>
      <c r="N65" s="92"/>
      <c r="O65" s="81" t="str">
        <f t="shared" ref="O65:O79" si="16">IF(OR($C65="",$J65=""),"",IF($N65="",$J65*$K65*$M65, $J65*$K65*$N65))</f>
        <v/>
      </c>
      <c r="P65" s="76" t="str">
        <f>IF($C65="","",VLOOKUP($C65,'Tabla 1.2 Fab&amp;Venta'!$A$6:$D$496,4,FALSE))</f>
        <v/>
      </c>
      <c r="Q65" s="423" t="str">
        <f t="shared" si="8"/>
        <v/>
      </c>
      <c r="R65" s="423" t="str">
        <f t="shared" si="9"/>
        <v/>
      </c>
      <c r="S65" s="88"/>
      <c r="T65" s="423" t="str">
        <f t="shared" si="10"/>
        <v/>
      </c>
      <c r="U65" s="423" t="str">
        <f t="shared" si="11"/>
        <v/>
      </c>
      <c r="V65" s="88"/>
      <c r="W65" s="381" t="str">
        <f t="shared" si="12"/>
        <v/>
      </c>
      <c r="X65" s="423" t="str">
        <f t="shared" si="13"/>
        <v/>
      </c>
      <c r="Y65" s="427" t="str">
        <f t="shared" si="14"/>
        <v/>
      </c>
    </row>
    <row r="66" spans="1:25" ht="15.95" customHeight="1" x14ac:dyDescent="0.2">
      <c r="A66" s="684"/>
      <c r="B66" s="685"/>
      <c r="C66" s="686"/>
      <c r="D66" s="687"/>
      <c r="E66" s="687"/>
      <c r="F66" s="687"/>
      <c r="G66" s="687"/>
      <c r="H66" s="687"/>
      <c r="I66" s="93"/>
      <c r="J66" s="51"/>
      <c r="K66" s="688" t="str">
        <f>IF($C66="","",VLOOKUP($C66,'Tabla 1.2 Fab&amp;Venta'!$A$6:$D$496,2,FALSE))</f>
        <v/>
      </c>
      <c r="L66" s="689"/>
      <c r="M66" s="296" t="str">
        <f>IF($C66="","",VLOOKUP($C66,'Tabla 1.2 Fab&amp;Venta'!$A$6:$D$496,3,FALSE))</f>
        <v/>
      </c>
      <c r="N66" s="92"/>
      <c r="O66" s="81" t="str">
        <f t="shared" si="16"/>
        <v/>
      </c>
      <c r="P66" s="76" t="str">
        <f>IF($C66="","",VLOOKUP($C66,'Tabla 1.2 Fab&amp;Venta'!$A$6:$D$496,4,FALSE))</f>
        <v/>
      </c>
      <c r="Q66" s="423" t="str">
        <f t="shared" si="8"/>
        <v/>
      </c>
      <c r="R66" s="423" t="str">
        <f t="shared" si="9"/>
        <v/>
      </c>
      <c r="S66" s="88"/>
      <c r="T66" s="423" t="str">
        <f t="shared" si="10"/>
        <v/>
      </c>
      <c r="U66" s="423" t="str">
        <f t="shared" si="11"/>
        <v/>
      </c>
      <c r="V66" s="88"/>
      <c r="W66" s="381" t="str">
        <f t="shared" si="12"/>
        <v/>
      </c>
      <c r="X66" s="423" t="str">
        <f t="shared" si="13"/>
        <v/>
      </c>
      <c r="Y66" s="427" t="str">
        <f t="shared" si="14"/>
        <v/>
      </c>
    </row>
    <row r="67" spans="1:25" ht="15.95" customHeight="1" x14ac:dyDescent="0.2">
      <c r="A67" s="684"/>
      <c r="B67" s="685"/>
      <c r="C67" s="686"/>
      <c r="D67" s="687"/>
      <c r="E67" s="687"/>
      <c r="F67" s="687"/>
      <c r="G67" s="687"/>
      <c r="H67" s="687"/>
      <c r="I67" s="93"/>
      <c r="J67" s="51"/>
      <c r="K67" s="688" t="str">
        <f>IF($C67="","",VLOOKUP($C67,'Tabla 1.2 Fab&amp;Venta'!$A$6:$D$496,2,FALSE))</f>
        <v/>
      </c>
      <c r="L67" s="689"/>
      <c r="M67" s="296" t="str">
        <f>IF($C67="","",VLOOKUP($C67,'Tabla 1.2 Fab&amp;Venta'!$A$6:$D$496,3,FALSE))</f>
        <v/>
      </c>
      <c r="N67" s="92"/>
      <c r="O67" s="81" t="str">
        <f t="shared" si="16"/>
        <v/>
      </c>
      <c r="P67" s="76" t="str">
        <f>IF($C67="","",VLOOKUP($C67,'Tabla 1.2 Fab&amp;Venta'!$A$6:$D$496,4,FALSE))</f>
        <v/>
      </c>
      <c r="Q67" s="423" t="str">
        <f t="shared" si="8"/>
        <v/>
      </c>
      <c r="R67" s="423" t="str">
        <f t="shared" si="9"/>
        <v/>
      </c>
      <c r="S67" s="88"/>
      <c r="T67" s="423" t="str">
        <f t="shared" si="10"/>
        <v/>
      </c>
      <c r="U67" s="423" t="str">
        <f t="shared" si="11"/>
        <v/>
      </c>
      <c r="V67" s="88"/>
      <c r="W67" s="381" t="str">
        <f t="shared" si="12"/>
        <v/>
      </c>
      <c r="X67" s="423" t="str">
        <f t="shared" si="13"/>
        <v/>
      </c>
      <c r="Y67" s="427" t="str">
        <f t="shared" si="14"/>
        <v/>
      </c>
    </row>
    <row r="68" spans="1:25" ht="15.95" customHeight="1" x14ac:dyDescent="0.2">
      <c r="A68" s="684"/>
      <c r="B68" s="685"/>
      <c r="C68" s="686"/>
      <c r="D68" s="687"/>
      <c r="E68" s="687"/>
      <c r="F68" s="687"/>
      <c r="G68" s="687"/>
      <c r="H68" s="687"/>
      <c r="I68" s="93"/>
      <c r="J68" s="51"/>
      <c r="K68" s="688" t="str">
        <f>IF($C68="","",VLOOKUP($C68,'Tabla 1.2 Fab&amp;Venta'!$A$6:$D$496,2,FALSE))</f>
        <v/>
      </c>
      <c r="L68" s="689"/>
      <c r="M68" s="296" t="str">
        <f>IF($C68="","",VLOOKUP($C68,'Tabla 1.2 Fab&amp;Venta'!$A$6:$D$496,3,FALSE))</f>
        <v/>
      </c>
      <c r="N68" s="92"/>
      <c r="O68" s="81" t="str">
        <f t="shared" si="16"/>
        <v/>
      </c>
      <c r="P68" s="76" t="str">
        <f>IF($C68="","",VLOOKUP($C68,'Tabla 1.2 Fab&amp;Venta'!$A$6:$D$496,4,FALSE))</f>
        <v/>
      </c>
      <c r="Q68" s="423" t="str">
        <f t="shared" si="8"/>
        <v/>
      </c>
      <c r="R68" s="423" t="str">
        <f t="shared" si="9"/>
        <v/>
      </c>
      <c r="S68" s="88"/>
      <c r="T68" s="423" t="str">
        <f t="shared" si="10"/>
        <v/>
      </c>
      <c r="U68" s="423" t="str">
        <f t="shared" si="11"/>
        <v/>
      </c>
      <c r="V68" s="88"/>
      <c r="W68" s="381" t="str">
        <f t="shared" si="12"/>
        <v/>
      </c>
      <c r="X68" s="423" t="str">
        <f t="shared" si="13"/>
        <v/>
      </c>
      <c r="Y68" s="427" t="str">
        <f t="shared" si="14"/>
        <v/>
      </c>
    </row>
    <row r="69" spans="1:25" ht="15.95" customHeight="1" x14ac:dyDescent="0.2">
      <c r="A69" s="684"/>
      <c r="B69" s="685"/>
      <c r="C69" s="686"/>
      <c r="D69" s="687"/>
      <c r="E69" s="687"/>
      <c r="F69" s="687"/>
      <c r="G69" s="687"/>
      <c r="H69" s="687"/>
      <c r="I69" s="93"/>
      <c r="J69" s="51"/>
      <c r="K69" s="688" t="str">
        <f>IF($C69="","",VLOOKUP($C69,'Tabla 1.2 Fab&amp;Venta'!$A$6:$D$496,2,FALSE))</f>
        <v/>
      </c>
      <c r="L69" s="689"/>
      <c r="M69" s="296" t="str">
        <f>IF($C69="","",VLOOKUP($C69,'Tabla 1.2 Fab&amp;Venta'!$A$6:$D$496,3,FALSE))</f>
        <v/>
      </c>
      <c r="N69" s="92"/>
      <c r="O69" s="81" t="str">
        <f t="shared" si="16"/>
        <v/>
      </c>
      <c r="P69" s="76" t="str">
        <f>IF($C69="","",VLOOKUP($C69,'Tabla 1.2 Fab&amp;Venta'!$A$6:$D$496,4,FALSE))</f>
        <v/>
      </c>
      <c r="Q69" s="423" t="str">
        <f t="shared" si="8"/>
        <v/>
      </c>
      <c r="R69" s="423" t="str">
        <f t="shared" si="9"/>
        <v/>
      </c>
      <c r="S69" s="88"/>
      <c r="T69" s="423" t="str">
        <f t="shared" si="10"/>
        <v/>
      </c>
      <c r="U69" s="423" t="str">
        <f t="shared" si="11"/>
        <v/>
      </c>
      <c r="V69" s="88"/>
      <c r="W69" s="381" t="str">
        <f t="shared" si="12"/>
        <v/>
      </c>
      <c r="X69" s="423" t="str">
        <f t="shared" si="13"/>
        <v/>
      </c>
      <c r="Y69" s="427" t="str">
        <f t="shared" si="14"/>
        <v/>
      </c>
    </row>
    <row r="70" spans="1:25" ht="15.95" customHeight="1" x14ac:dyDescent="0.2">
      <c r="A70" s="684"/>
      <c r="B70" s="685"/>
      <c r="C70" s="686"/>
      <c r="D70" s="687"/>
      <c r="E70" s="687"/>
      <c r="F70" s="687"/>
      <c r="G70" s="687"/>
      <c r="H70" s="687"/>
      <c r="I70" s="93"/>
      <c r="J70" s="51"/>
      <c r="K70" s="688" t="str">
        <f>IF($C70="","",VLOOKUP($C70,'Tabla 1.2 Fab&amp;Venta'!$A$6:$D$496,2,FALSE))</f>
        <v/>
      </c>
      <c r="L70" s="689"/>
      <c r="M70" s="296" t="str">
        <f>IF($C70="","",VLOOKUP($C70,'Tabla 1.2 Fab&amp;Venta'!$A$6:$D$496,3,FALSE))</f>
        <v/>
      </c>
      <c r="N70" s="92"/>
      <c r="O70" s="81" t="str">
        <f t="shared" si="16"/>
        <v/>
      </c>
      <c r="P70" s="76" t="str">
        <f>IF($C70="","",VLOOKUP($C70,'Tabla 1.2 Fab&amp;Venta'!$A$6:$D$496,4,FALSE))</f>
        <v/>
      </c>
      <c r="Q70" s="423" t="str">
        <f t="shared" si="8"/>
        <v/>
      </c>
      <c r="R70" s="423" t="str">
        <f t="shared" si="9"/>
        <v/>
      </c>
      <c r="S70" s="88"/>
      <c r="T70" s="423" t="str">
        <f t="shared" si="10"/>
        <v/>
      </c>
      <c r="U70" s="423" t="str">
        <f t="shared" si="11"/>
        <v/>
      </c>
      <c r="V70" s="88"/>
      <c r="W70" s="381" t="str">
        <f t="shared" si="12"/>
        <v/>
      </c>
      <c r="X70" s="423" t="str">
        <f t="shared" si="13"/>
        <v/>
      </c>
      <c r="Y70" s="427" t="str">
        <f t="shared" si="14"/>
        <v/>
      </c>
    </row>
    <row r="71" spans="1:25" ht="15.95" customHeight="1" x14ac:dyDescent="0.2">
      <c r="A71" s="684"/>
      <c r="B71" s="685"/>
      <c r="C71" s="686"/>
      <c r="D71" s="687"/>
      <c r="E71" s="687"/>
      <c r="F71" s="687"/>
      <c r="G71" s="687"/>
      <c r="H71" s="687"/>
      <c r="I71" s="93"/>
      <c r="J71" s="51"/>
      <c r="K71" s="688" t="str">
        <f>IF($C71="","",VLOOKUP($C71,'Tabla 1.2 Fab&amp;Venta'!$A$6:$D$496,2,FALSE))</f>
        <v/>
      </c>
      <c r="L71" s="689"/>
      <c r="M71" s="296" t="str">
        <f>IF($C71="","",VLOOKUP($C71,'Tabla 1.2 Fab&amp;Venta'!$A$6:$D$496,3,FALSE))</f>
        <v/>
      </c>
      <c r="N71" s="92"/>
      <c r="O71" s="81" t="str">
        <f t="shared" si="16"/>
        <v/>
      </c>
      <c r="P71" s="76" t="str">
        <f>IF($C71="","",VLOOKUP($C71,'Tabla 1.2 Fab&amp;Venta'!$A$6:$D$496,4,FALSE))</f>
        <v/>
      </c>
      <c r="Q71" s="423" t="str">
        <f t="shared" si="8"/>
        <v/>
      </c>
      <c r="R71" s="423" t="str">
        <f t="shared" si="9"/>
        <v/>
      </c>
      <c r="S71" s="88"/>
      <c r="T71" s="423" t="str">
        <f t="shared" si="10"/>
        <v/>
      </c>
      <c r="U71" s="423" t="str">
        <f t="shared" si="11"/>
        <v/>
      </c>
      <c r="V71" s="88"/>
      <c r="W71" s="381" t="str">
        <f t="shared" si="12"/>
        <v/>
      </c>
      <c r="X71" s="423" t="str">
        <f t="shared" si="13"/>
        <v/>
      </c>
      <c r="Y71" s="427" t="str">
        <f t="shared" si="14"/>
        <v/>
      </c>
    </row>
    <row r="72" spans="1:25" ht="15.95" customHeight="1" x14ac:dyDescent="0.2">
      <c r="A72" s="684"/>
      <c r="B72" s="685"/>
      <c r="C72" s="686"/>
      <c r="D72" s="687"/>
      <c r="E72" s="687"/>
      <c r="F72" s="687"/>
      <c r="G72" s="687"/>
      <c r="H72" s="687"/>
      <c r="I72" s="93"/>
      <c r="J72" s="51"/>
      <c r="K72" s="688" t="str">
        <f>IF($C72="","",VLOOKUP($C72,'Tabla 1.2 Fab&amp;Venta'!$A$6:$D$496,2,FALSE))</f>
        <v/>
      </c>
      <c r="L72" s="689"/>
      <c r="M72" s="296" t="str">
        <f>IF($C72="","",VLOOKUP($C72,'Tabla 1.2 Fab&amp;Venta'!$A$6:$D$496,3,FALSE))</f>
        <v/>
      </c>
      <c r="N72" s="92"/>
      <c r="O72" s="81" t="str">
        <f t="shared" si="16"/>
        <v/>
      </c>
      <c r="P72" s="76" t="str">
        <f>IF($C72="","",VLOOKUP($C72,'Tabla 1.2 Fab&amp;Venta'!$A$6:$D$496,4,FALSE))</f>
        <v/>
      </c>
      <c r="Q72" s="423" t="str">
        <f t="shared" si="8"/>
        <v/>
      </c>
      <c r="R72" s="423" t="str">
        <f t="shared" si="9"/>
        <v/>
      </c>
      <c r="S72" s="88"/>
      <c r="T72" s="423" t="str">
        <f t="shared" si="10"/>
        <v/>
      </c>
      <c r="U72" s="423" t="str">
        <f t="shared" si="11"/>
        <v/>
      </c>
      <c r="V72" s="88"/>
      <c r="W72" s="381" t="str">
        <f t="shared" si="12"/>
        <v/>
      </c>
      <c r="X72" s="423" t="str">
        <f t="shared" si="13"/>
        <v/>
      </c>
      <c r="Y72" s="427" t="str">
        <f t="shared" si="14"/>
        <v/>
      </c>
    </row>
    <row r="73" spans="1:25" ht="15.95" customHeight="1" x14ac:dyDescent="0.2">
      <c r="A73" s="684"/>
      <c r="B73" s="685"/>
      <c r="C73" s="686"/>
      <c r="D73" s="687"/>
      <c r="E73" s="687"/>
      <c r="F73" s="687"/>
      <c r="G73" s="687"/>
      <c r="H73" s="687"/>
      <c r="I73" s="93"/>
      <c r="J73" s="51"/>
      <c r="K73" s="688" t="str">
        <f>IF($C73="","",VLOOKUP($C73,'Tabla 1.2 Fab&amp;Venta'!$A$6:$D$496,2,FALSE))</f>
        <v/>
      </c>
      <c r="L73" s="689"/>
      <c r="M73" s="296" t="str">
        <f>IF($C73="","",VLOOKUP($C73,'Tabla 1.2 Fab&amp;Venta'!$A$6:$D$496,3,FALSE))</f>
        <v/>
      </c>
      <c r="N73" s="92"/>
      <c r="O73" s="81" t="str">
        <f t="shared" si="16"/>
        <v/>
      </c>
      <c r="P73" s="76" t="str">
        <f>IF($C73="","",VLOOKUP($C73,'Tabla 1.2 Fab&amp;Venta'!$A$6:$D$496,4,FALSE))</f>
        <v/>
      </c>
      <c r="Q73" s="423" t="str">
        <f t="shared" si="8"/>
        <v/>
      </c>
      <c r="R73" s="423" t="str">
        <f t="shared" si="9"/>
        <v/>
      </c>
      <c r="S73" s="88"/>
      <c r="T73" s="423" t="str">
        <f t="shared" si="10"/>
        <v/>
      </c>
      <c r="U73" s="423" t="str">
        <f t="shared" si="11"/>
        <v/>
      </c>
      <c r="V73" s="88"/>
      <c r="W73" s="381" t="str">
        <f t="shared" si="12"/>
        <v/>
      </c>
      <c r="X73" s="423" t="str">
        <f t="shared" si="13"/>
        <v/>
      </c>
      <c r="Y73" s="427" t="str">
        <f t="shared" si="14"/>
        <v/>
      </c>
    </row>
    <row r="74" spans="1:25" ht="15.95" customHeight="1" x14ac:dyDescent="0.2">
      <c r="A74" s="684"/>
      <c r="B74" s="685"/>
      <c r="C74" s="686"/>
      <c r="D74" s="687"/>
      <c r="E74" s="687"/>
      <c r="F74" s="687"/>
      <c r="G74" s="687"/>
      <c r="H74" s="687"/>
      <c r="I74" s="93"/>
      <c r="J74" s="51"/>
      <c r="K74" s="688" t="str">
        <f>IF($C74="","",VLOOKUP($C74,'Tabla 1.2 Fab&amp;Venta'!$A$6:$D$496,2,FALSE))</f>
        <v/>
      </c>
      <c r="L74" s="689"/>
      <c r="M74" s="296" t="str">
        <f>IF($C74="","",VLOOKUP($C74,'Tabla 1.2 Fab&amp;Venta'!$A$6:$D$496,3,FALSE))</f>
        <v/>
      </c>
      <c r="N74" s="92"/>
      <c r="O74" s="81" t="str">
        <f t="shared" si="16"/>
        <v/>
      </c>
      <c r="P74" s="76" t="str">
        <f>IF($C74="","",VLOOKUP($C74,'Tabla 1.2 Fab&amp;Venta'!$A$6:$D$496,4,FALSE))</f>
        <v/>
      </c>
      <c r="Q74" s="423" t="str">
        <f t="shared" si="8"/>
        <v/>
      </c>
      <c r="R74" s="423" t="str">
        <f t="shared" si="9"/>
        <v/>
      </c>
      <c r="S74" s="88"/>
      <c r="T74" s="423" t="str">
        <f t="shared" si="10"/>
        <v/>
      </c>
      <c r="U74" s="423" t="str">
        <f t="shared" si="11"/>
        <v/>
      </c>
      <c r="V74" s="88"/>
      <c r="W74" s="381" t="str">
        <f t="shared" si="12"/>
        <v/>
      </c>
      <c r="X74" s="423" t="str">
        <f t="shared" si="13"/>
        <v/>
      </c>
      <c r="Y74" s="427" t="str">
        <f t="shared" si="14"/>
        <v/>
      </c>
    </row>
    <row r="75" spans="1:25" ht="15.95" customHeight="1" x14ac:dyDescent="0.2">
      <c r="A75" s="684"/>
      <c r="B75" s="685"/>
      <c r="C75" s="686"/>
      <c r="D75" s="687"/>
      <c r="E75" s="687"/>
      <c r="F75" s="687"/>
      <c r="G75" s="687"/>
      <c r="H75" s="687"/>
      <c r="I75" s="93"/>
      <c r="J75" s="51"/>
      <c r="K75" s="688" t="str">
        <f>IF($C75="","",VLOOKUP($C75,'Tabla 1.2 Fab&amp;Venta'!$A$6:$D$496,2,FALSE))</f>
        <v/>
      </c>
      <c r="L75" s="689"/>
      <c r="M75" s="296" t="str">
        <f>IF($C75="","",VLOOKUP($C75,'Tabla 1.2 Fab&amp;Venta'!$A$6:$D$496,3,FALSE))</f>
        <v/>
      </c>
      <c r="N75" s="92"/>
      <c r="O75" s="81" t="str">
        <f t="shared" si="16"/>
        <v/>
      </c>
      <c r="P75" s="76" t="str">
        <f>IF($C75="","",VLOOKUP($C75,'Tabla 1.2 Fab&amp;Venta'!$A$6:$D$496,4,FALSE))</f>
        <v/>
      </c>
      <c r="Q75" s="423" t="str">
        <f t="shared" si="8"/>
        <v/>
      </c>
      <c r="R75" s="423" t="str">
        <f t="shared" si="9"/>
        <v/>
      </c>
      <c r="S75" s="88"/>
      <c r="T75" s="423" t="str">
        <f t="shared" si="10"/>
        <v/>
      </c>
      <c r="U75" s="423" t="str">
        <f t="shared" si="11"/>
        <v/>
      </c>
      <c r="V75" s="88"/>
      <c r="W75" s="381" t="str">
        <f t="shared" si="12"/>
        <v/>
      </c>
      <c r="X75" s="423" t="str">
        <f t="shared" si="13"/>
        <v/>
      </c>
      <c r="Y75" s="427" t="str">
        <f t="shared" si="14"/>
        <v/>
      </c>
    </row>
    <row r="76" spans="1:25" ht="15.95" customHeight="1" x14ac:dyDescent="0.2">
      <c r="A76" s="684"/>
      <c r="B76" s="685"/>
      <c r="C76" s="686"/>
      <c r="D76" s="687"/>
      <c r="E76" s="687"/>
      <c r="F76" s="687"/>
      <c r="G76" s="687"/>
      <c r="H76" s="687"/>
      <c r="I76" s="93"/>
      <c r="J76" s="51"/>
      <c r="K76" s="688" t="str">
        <f>IF($C76="","",VLOOKUP($C76,'Tabla 1.2 Fab&amp;Venta'!$A$6:$D$496,2,FALSE))</f>
        <v/>
      </c>
      <c r="L76" s="689"/>
      <c r="M76" s="296" t="str">
        <f>IF($C76="","",VLOOKUP($C76,'Tabla 1.2 Fab&amp;Venta'!$A$6:$D$496,3,FALSE))</f>
        <v/>
      </c>
      <c r="N76" s="92"/>
      <c r="O76" s="81" t="str">
        <f t="shared" si="16"/>
        <v/>
      </c>
      <c r="P76" s="76" t="str">
        <f>IF($C76="","",VLOOKUP($C76,'Tabla 1.2 Fab&amp;Venta'!$A$6:$D$496,4,FALSE))</f>
        <v/>
      </c>
      <c r="Q76" s="423" t="str">
        <f t="shared" si="8"/>
        <v/>
      </c>
      <c r="R76" s="423" t="str">
        <f t="shared" si="9"/>
        <v/>
      </c>
      <c r="S76" s="88"/>
      <c r="T76" s="423" t="str">
        <f t="shared" si="10"/>
        <v/>
      </c>
      <c r="U76" s="423" t="str">
        <f t="shared" si="11"/>
        <v/>
      </c>
      <c r="V76" s="88"/>
      <c r="W76" s="381" t="str">
        <f t="shared" si="12"/>
        <v/>
      </c>
      <c r="X76" s="423" t="str">
        <f t="shared" si="13"/>
        <v/>
      </c>
      <c r="Y76" s="427" t="str">
        <f t="shared" si="14"/>
        <v/>
      </c>
    </row>
    <row r="77" spans="1:25" ht="15.95" customHeight="1" x14ac:dyDescent="0.2">
      <c r="A77" s="684"/>
      <c r="B77" s="685"/>
      <c r="C77" s="686"/>
      <c r="D77" s="687"/>
      <c r="E77" s="687"/>
      <c r="F77" s="687"/>
      <c r="G77" s="687"/>
      <c r="H77" s="687"/>
      <c r="I77" s="93"/>
      <c r="J77" s="51"/>
      <c r="K77" s="688" t="str">
        <f>IF($C77="","",VLOOKUP($C77,'Tabla 1.2 Fab&amp;Venta'!$A$6:$D$496,2,FALSE))</f>
        <v/>
      </c>
      <c r="L77" s="689"/>
      <c r="M77" s="296" t="str">
        <f>IF($C77="","",VLOOKUP($C77,'Tabla 1.2 Fab&amp;Venta'!$A$6:$D$496,3,FALSE))</f>
        <v/>
      </c>
      <c r="N77" s="92"/>
      <c r="O77" s="81" t="str">
        <f t="shared" si="16"/>
        <v/>
      </c>
      <c r="P77" s="76" t="str">
        <f>IF($C77="","",VLOOKUP($C77,'Tabla 1.2 Fab&amp;Venta'!$A$6:$D$496,4,FALSE))</f>
        <v/>
      </c>
      <c r="Q77" s="423" t="str">
        <f t="shared" si="8"/>
        <v/>
      </c>
      <c r="R77" s="423" t="str">
        <f t="shared" si="9"/>
        <v/>
      </c>
      <c r="S77" s="88"/>
      <c r="T77" s="423" t="str">
        <f t="shared" si="10"/>
        <v/>
      </c>
      <c r="U77" s="423" t="str">
        <f t="shared" si="11"/>
        <v/>
      </c>
      <c r="V77" s="88"/>
      <c r="W77" s="381" t="str">
        <f t="shared" si="12"/>
        <v/>
      </c>
      <c r="X77" s="423" t="str">
        <f t="shared" si="13"/>
        <v/>
      </c>
      <c r="Y77" s="427" t="str">
        <f t="shared" si="14"/>
        <v/>
      </c>
    </row>
    <row r="78" spans="1:25" ht="15.95" customHeight="1" x14ac:dyDescent="0.2">
      <c r="A78" s="684"/>
      <c r="B78" s="685"/>
      <c r="C78" s="686"/>
      <c r="D78" s="687"/>
      <c r="E78" s="687"/>
      <c r="F78" s="687"/>
      <c r="G78" s="687"/>
      <c r="H78" s="687"/>
      <c r="I78" s="93"/>
      <c r="J78" s="51"/>
      <c r="K78" s="688" t="str">
        <f>IF($C78="","",VLOOKUP($C78,'Tabla 1.2 Fab&amp;Venta'!$A$6:$D$496,2,FALSE))</f>
        <v/>
      </c>
      <c r="L78" s="689"/>
      <c r="M78" s="296" t="str">
        <f>IF($C78="","",VLOOKUP($C78,'Tabla 1.2 Fab&amp;Venta'!$A$6:$D$496,3,FALSE))</f>
        <v/>
      </c>
      <c r="N78" s="92"/>
      <c r="O78" s="81" t="str">
        <f t="shared" si="16"/>
        <v/>
      </c>
      <c r="P78" s="76" t="str">
        <f>IF($C78="","",VLOOKUP($C78,'Tabla 1.2 Fab&amp;Venta'!$A$6:$D$496,4,FALSE))</f>
        <v/>
      </c>
      <c r="Q78" s="423" t="str">
        <f t="shared" si="8"/>
        <v/>
      </c>
      <c r="R78" s="423" t="str">
        <f t="shared" si="9"/>
        <v/>
      </c>
      <c r="S78" s="88"/>
      <c r="T78" s="423" t="str">
        <f t="shared" si="10"/>
        <v/>
      </c>
      <c r="U78" s="423" t="str">
        <f t="shared" si="11"/>
        <v/>
      </c>
      <c r="V78" s="88"/>
      <c r="W78" s="381" t="str">
        <f t="shared" si="12"/>
        <v/>
      </c>
      <c r="X78" s="423" t="str">
        <f t="shared" si="13"/>
        <v/>
      </c>
      <c r="Y78" s="427" t="str">
        <f t="shared" si="14"/>
        <v/>
      </c>
    </row>
    <row r="79" spans="1:25" ht="15.95" customHeight="1" x14ac:dyDescent="0.2">
      <c r="A79" s="684"/>
      <c r="B79" s="685"/>
      <c r="C79" s="686"/>
      <c r="D79" s="687"/>
      <c r="E79" s="687"/>
      <c r="F79" s="687"/>
      <c r="G79" s="687"/>
      <c r="H79" s="687"/>
      <c r="I79" s="93"/>
      <c r="J79" s="51"/>
      <c r="K79" s="688" t="str">
        <f>IF($C79="","",VLOOKUP($C79,'Tabla 1.2 Fab&amp;Venta'!$A$6:$D$496,2,FALSE))</f>
        <v/>
      </c>
      <c r="L79" s="689"/>
      <c r="M79" s="296" t="str">
        <f>IF($C79="","",VLOOKUP($C79,'Tabla 1.2 Fab&amp;Venta'!$A$6:$D$496,3,FALSE))</f>
        <v/>
      </c>
      <c r="N79" s="92"/>
      <c r="O79" s="81" t="str">
        <f t="shared" si="16"/>
        <v/>
      </c>
      <c r="P79" s="76" t="str">
        <f>IF($C79="","",VLOOKUP($C79,'Tabla 1.2 Fab&amp;Venta'!$A$6:$D$496,4,FALSE))</f>
        <v/>
      </c>
      <c r="Q79" s="423" t="str">
        <f t="shared" si="8"/>
        <v/>
      </c>
      <c r="R79" s="423" t="str">
        <f t="shared" si="9"/>
        <v/>
      </c>
      <c r="S79" s="88"/>
      <c r="T79" s="423" t="str">
        <f t="shared" si="10"/>
        <v/>
      </c>
      <c r="U79" s="423" t="str">
        <f t="shared" si="11"/>
        <v/>
      </c>
      <c r="V79" s="88"/>
      <c r="W79" s="381" t="str">
        <f t="shared" si="12"/>
        <v/>
      </c>
      <c r="X79" s="423" t="str">
        <f t="shared" si="13"/>
        <v/>
      </c>
      <c r="Y79" s="427" t="str">
        <f t="shared" si="14"/>
        <v/>
      </c>
    </row>
    <row r="80" spans="1:25" ht="15.95" customHeight="1" x14ac:dyDescent="0.2">
      <c r="A80" s="684"/>
      <c r="B80" s="685"/>
      <c r="C80" s="686"/>
      <c r="D80" s="687"/>
      <c r="E80" s="687"/>
      <c r="F80" s="687"/>
      <c r="G80" s="687"/>
      <c r="H80" s="687"/>
      <c r="I80" s="93"/>
      <c r="J80" s="51"/>
      <c r="K80" s="688" t="str">
        <f>IF($C80="","",VLOOKUP($C80,'Tabla 1.2 Fab&amp;Venta'!$A$6:$D$496,2,FALSE))</f>
        <v/>
      </c>
      <c r="L80" s="689"/>
      <c r="M80" s="296" t="str">
        <f>IF($C80="","",VLOOKUP($C80,'Tabla 1.2 Fab&amp;Venta'!$A$6:$D$496,3,FALSE))</f>
        <v/>
      </c>
      <c r="N80" s="92"/>
      <c r="O80" s="81" t="str">
        <f>IF(OR($C80="",$J80=""),"",IF($N80="",$J80*$K80*$M80, $J80*$K80*$N80))</f>
        <v/>
      </c>
      <c r="P80" s="76" t="str">
        <f>IF($C80="","",VLOOKUP($C80,'Tabla 1.2 Fab&amp;Venta'!$A$6:$D$496,4,FALSE))</f>
        <v/>
      </c>
      <c r="Q80" s="423" t="str">
        <f t="shared" si="8"/>
        <v/>
      </c>
      <c r="R80" s="423" t="str">
        <f t="shared" si="9"/>
        <v/>
      </c>
      <c r="S80" s="88"/>
      <c r="T80" s="423" t="str">
        <f t="shared" si="10"/>
        <v/>
      </c>
      <c r="U80" s="423" t="str">
        <f t="shared" si="11"/>
        <v/>
      </c>
      <c r="V80" s="88"/>
      <c r="W80" s="381" t="str">
        <f t="shared" si="12"/>
        <v/>
      </c>
      <c r="X80" s="423" t="str">
        <f t="shared" si="13"/>
        <v/>
      </c>
      <c r="Y80" s="427" t="str">
        <f t="shared" si="14"/>
        <v/>
      </c>
    </row>
    <row r="81" spans="1:25" ht="15.95" customHeight="1" x14ac:dyDescent="0.2">
      <c r="A81" s="684"/>
      <c r="B81" s="685"/>
      <c r="C81" s="686"/>
      <c r="D81" s="687"/>
      <c r="E81" s="687"/>
      <c r="F81" s="687"/>
      <c r="G81" s="687"/>
      <c r="H81" s="687"/>
      <c r="I81" s="93"/>
      <c r="J81" s="51"/>
      <c r="K81" s="688" t="str">
        <f>IF($C81="","",VLOOKUP($C81,'Tabla 1.2 Fab&amp;Venta'!$A$6:$D$496,2,FALSE))</f>
        <v/>
      </c>
      <c r="L81" s="689"/>
      <c r="M81" s="296" t="str">
        <f>IF($C81="","",VLOOKUP($C81,'Tabla 1.2 Fab&amp;Venta'!$A$6:$D$496,3,FALSE))</f>
        <v/>
      </c>
      <c r="N81" s="92"/>
      <c r="O81" s="81" t="str">
        <f>IF(OR($C81="",$J81=""),"",IF($N81="",$J81*$K81*$M81, $J81*$K81*$N81))</f>
        <v/>
      </c>
      <c r="P81" s="76" t="str">
        <f>IF($C81="","",VLOOKUP($C81,'Tabla 1.2 Fab&amp;Venta'!$A$6:$D$496,4,FALSE))</f>
        <v/>
      </c>
      <c r="Q81" s="423" t="str">
        <f t="shared" si="8"/>
        <v/>
      </c>
      <c r="R81" s="423" t="str">
        <f t="shared" si="9"/>
        <v/>
      </c>
      <c r="S81" s="88"/>
      <c r="T81" s="423" t="str">
        <f t="shared" si="10"/>
        <v/>
      </c>
      <c r="U81" s="423" t="str">
        <f t="shared" si="11"/>
        <v/>
      </c>
      <c r="V81" s="88"/>
      <c r="W81" s="381" t="str">
        <f t="shared" si="12"/>
        <v/>
      </c>
      <c r="X81" s="423" t="str">
        <f t="shared" si="13"/>
        <v/>
      </c>
      <c r="Y81" s="427" t="str">
        <f t="shared" si="14"/>
        <v/>
      </c>
    </row>
    <row r="82" spans="1:25" ht="15.95" customHeight="1" x14ac:dyDescent="0.2">
      <c r="A82" s="684"/>
      <c r="B82" s="685"/>
      <c r="C82" s="686"/>
      <c r="D82" s="687"/>
      <c r="E82" s="687"/>
      <c r="F82" s="687"/>
      <c r="G82" s="687"/>
      <c r="H82" s="687"/>
      <c r="I82" s="93"/>
      <c r="J82" s="51"/>
      <c r="K82" s="688" t="str">
        <f>IF($C82="","",VLOOKUP($C82,'Tabla 1.2 Fab&amp;Venta'!$A$6:$D$496,2,FALSE))</f>
        <v/>
      </c>
      <c r="L82" s="689"/>
      <c r="M82" s="296" t="str">
        <f>IF($C82="","",VLOOKUP($C82,'Tabla 1.2 Fab&amp;Venta'!$A$6:$D$496,3,FALSE))</f>
        <v/>
      </c>
      <c r="N82" s="92"/>
      <c r="O82" s="81" t="str">
        <f>IF(OR($C82="",$J82=""),"",IF($N82="",$J82*$K82*$M82, $J82*$K82*$N82))</f>
        <v/>
      </c>
      <c r="P82" s="76" t="str">
        <f>IF($C82="","",VLOOKUP($C82,'Tabla 1.2 Fab&amp;Venta'!$A$6:$D$496,4,FALSE))</f>
        <v/>
      </c>
      <c r="Q82" s="423" t="str">
        <f t="shared" si="8"/>
        <v/>
      </c>
      <c r="R82" s="423" t="str">
        <f t="shared" si="9"/>
        <v/>
      </c>
      <c r="S82" s="88"/>
      <c r="T82" s="423" t="str">
        <f t="shared" si="10"/>
        <v/>
      </c>
      <c r="U82" s="423" t="str">
        <f t="shared" si="11"/>
        <v/>
      </c>
      <c r="V82" s="88"/>
      <c r="W82" s="381" t="str">
        <f t="shared" si="12"/>
        <v/>
      </c>
      <c r="X82" s="423" t="str">
        <f t="shared" si="13"/>
        <v/>
      </c>
      <c r="Y82" s="427" t="str">
        <f t="shared" si="14"/>
        <v/>
      </c>
    </row>
    <row r="83" spans="1:25" ht="9.9499999999999993" customHeight="1" x14ac:dyDescent="0.2">
      <c r="A83" s="162"/>
      <c r="B83" s="88"/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389"/>
    </row>
    <row r="84" spans="1:25" ht="15.95" customHeight="1" thickBot="1" x14ac:dyDescent="0.25">
      <c r="A84" s="163"/>
      <c r="B84" s="89"/>
      <c r="C84" s="89"/>
      <c r="D84" s="89"/>
      <c r="E84" s="89"/>
      <c r="F84" s="89"/>
      <c r="G84" s="89"/>
      <c r="H84" s="89"/>
      <c r="I84" s="89"/>
      <c r="J84" s="87" t="str">
        <f>IF(OR(SUM($K48:$K82)=0,SUM($J48:$J82)=0),"",SUMIF($K48:$K82,"&gt;0",$J48:$J82))</f>
        <v/>
      </c>
      <c r="K84" s="89"/>
      <c r="L84" s="89"/>
      <c r="M84" s="89"/>
      <c r="N84" s="89"/>
      <c r="O84" s="86" t="str">
        <f>IF(SUM($O48:$O82)=0,"",SUM($O48:$O82))</f>
        <v/>
      </c>
      <c r="P84" s="89"/>
      <c r="Q84" s="424" t="str">
        <f>IF(OR($J$84="",$J$84=0),"",INT((SUMIF($P48:$P82,"&gt;1",$J48:$J82))*100/$J$84))</f>
        <v/>
      </c>
      <c r="R84" s="425" t="str">
        <f>IF(OR($J$84="",$J$84=0),"",INT((SUMIF($P48:$P82,"&gt;1,5",$J48:$J82))*100/$J$84))</f>
        <v/>
      </c>
      <c r="S84" s="89"/>
      <c r="T84" s="89"/>
      <c r="U84" s="89"/>
      <c r="V84" s="89"/>
      <c r="W84" s="408" t="str">
        <f>IF(SUM($W48:$W82)=0,"",SUM($W48:$W82))</f>
        <v/>
      </c>
      <c r="X84" s="424" t="str">
        <f>IF(OR($J$84="",$J$84=0,$W$128="",$W$128=0,$W$128="NO en tabla"),"",INT((SUMIF($P48:$P82,"&gt;1",$W48:$W82))*100/$W$128))</f>
        <v/>
      </c>
      <c r="Y84" s="428" t="str">
        <f>IF(OR($J$84="",$J$84=0,$W$128="",$W$128=0,$W$128="NO en tabla"),"",INT((SUMIF($P48:$P82,"&gt;1,5",$W48:$W82))*100/$W$128))</f>
        <v/>
      </c>
    </row>
    <row r="85" spans="1:25" ht="9.9499999999999993" customHeight="1" thickBot="1" x14ac:dyDescent="0.25">
      <c r="A85" s="691"/>
      <c r="B85" s="692"/>
      <c r="C85" s="692"/>
      <c r="D85" s="692"/>
      <c r="E85" s="692"/>
      <c r="F85" s="692"/>
      <c r="G85" s="692"/>
      <c r="H85" s="692"/>
      <c r="I85" s="692"/>
      <c r="J85" s="692"/>
      <c r="K85" s="692"/>
      <c r="L85" s="692"/>
      <c r="M85" s="692"/>
      <c r="N85" s="692"/>
      <c r="O85" s="692"/>
      <c r="P85" s="692"/>
      <c r="Q85" s="692"/>
      <c r="R85" s="692"/>
      <c r="S85" s="692"/>
      <c r="T85" s="692"/>
      <c r="U85" s="692"/>
      <c r="V85" s="692"/>
      <c r="W85" s="692"/>
      <c r="X85" s="692"/>
      <c r="Y85" s="693"/>
    </row>
    <row r="86" spans="1:25" ht="21" customHeight="1" x14ac:dyDescent="0.2">
      <c r="A86" s="709" t="s">
        <v>407</v>
      </c>
      <c r="B86" s="710"/>
      <c r="C86" s="674" t="s">
        <v>413</v>
      </c>
      <c r="D86" s="675"/>
      <c r="E86" s="675"/>
      <c r="F86" s="675"/>
      <c r="G86" s="675"/>
      <c r="H86" s="675"/>
      <c r="I86" s="675"/>
      <c r="J86" s="675"/>
      <c r="K86" s="675"/>
      <c r="L86" s="675"/>
      <c r="M86" s="675"/>
      <c r="N86" s="675"/>
      <c r="O86" s="675"/>
      <c r="P86" s="675"/>
      <c r="Q86" s="675"/>
      <c r="R86" s="675"/>
      <c r="S86" s="675"/>
      <c r="T86" s="675"/>
      <c r="U86" s="675"/>
      <c r="V86" s="675"/>
      <c r="W86" s="675"/>
      <c r="X86" s="675"/>
      <c r="Y86" s="676"/>
    </row>
    <row r="87" spans="1:25" ht="15.95" customHeight="1" x14ac:dyDescent="0.2">
      <c r="A87" s="711"/>
      <c r="B87" s="712"/>
      <c r="C87" s="715" t="s">
        <v>420</v>
      </c>
      <c r="D87" s="716"/>
      <c r="E87" s="716"/>
      <c r="F87" s="716"/>
      <c r="G87" s="716"/>
      <c r="H87" s="716"/>
      <c r="I87" s="717"/>
      <c r="J87" s="78" t="s">
        <v>155</v>
      </c>
      <c r="K87" s="690" t="s">
        <v>418</v>
      </c>
      <c r="L87" s="570"/>
      <c r="M87" s="690" t="s">
        <v>853</v>
      </c>
      <c r="N87" s="570"/>
      <c r="O87" s="78" t="s">
        <v>843</v>
      </c>
      <c r="P87" s="78" t="s">
        <v>823</v>
      </c>
      <c r="Q87" s="668" t="s">
        <v>1077</v>
      </c>
      <c r="R87" s="442"/>
      <c r="S87" s="442"/>
      <c r="T87" s="442"/>
      <c r="U87" s="669"/>
      <c r="V87" s="88"/>
      <c r="W87" s="668" t="s">
        <v>1078</v>
      </c>
      <c r="X87" s="442"/>
      <c r="Y87" s="670"/>
    </row>
    <row r="88" spans="1:25" ht="15.95" customHeight="1" x14ac:dyDescent="0.2">
      <c r="A88" s="711"/>
      <c r="B88" s="712"/>
      <c r="C88" s="690" t="s">
        <v>421</v>
      </c>
      <c r="D88" s="569"/>
      <c r="E88" s="569"/>
      <c r="F88" s="569"/>
      <c r="G88" s="569"/>
      <c r="H88" s="569"/>
      <c r="I88" s="570"/>
      <c r="J88" s="78" t="s">
        <v>847</v>
      </c>
      <c r="K88" s="690" t="s">
        <v>850</v>
      </c>
      <c r="L88" s="570"/>
      <c r="M88" s="690" t="s">
        <v>1062</v>
      </c>
      <c r="N88" s="570"/>
      <c r="O88" s="78" t="s">
        <v>849</v>
      </c>
      <c r="P88" s="78" t="s">
        <v>125</v>
      </c>
      <c r="Q88" s="379">
        <v>1.5</v>
      </c>
      <c r="R88" s="379">
        <v>2</v>
      </c>
      <c r="S88" s="88"/>
      <c r="T88" s="379">
        <v>1.5</v>
      </c>
      <c r="U88" s="379">
        <v>2</v>
      </c>
      <c r="V88" s="88"/>
      <c r="W88" s="18" t="s">
        <v>118</v>
      </c>
      <c r="X88" s="379">
        <v>1.5</v>
      </c>
      <c r="Y88" s="388">
        <v>2</v>
      </c>
    </row>
    <row r="89" spans="1:25" ht="15.95" customHeight="1" x14ac:dyDescent="0.2">
      <c r="A89" s="713"/>
      <c r="B89" s="714"/>
      <c r="C89" s="515" t="s">
        <v>415</v>
      </c>
      <c r="D89" s="481"/>
      <c r="E89" s="481"/>
      <c r="F89" s="481"/>
      <c r="G89" s="481"/>
      <c r="H89" s="481"/>
      <c r="I89" s="490"/>
      <c r="J89" s="19" t="s">
        <v>6</v>
      </c>
      <c r="K89" s="515" t="s">
        <v>419</v>
      </c>
      <c r="L89" s="490"/>
      <c r="M89" s="294" t="s">
        <v>1063</v>
      </c>
      <c r="N89" s="294" t="s">
        <v>1058</v>
      </c>
      <c r="O89" s="19" t="s">
        <v>15</v>
      </c>
      <c r="P89" s="19" t="s">
        <v>116</v>
      </c>
      <c r="Q89" s="665" t="s">
        <v>1075</v>
      </c>
      <c r="R89" s="490"/>
      <c r="S89" s="88"/>
      <c r="T89" s="665" t="s">
        <v>1074</v>
      </c>
      <c r="U89" s="490"/>
      <c r="V89" s="88"/>
      <c r="W89" s="19" t="s">
        <v>8</v>
      </c>
      <c r="X89" s="665" t="s">
        <v>1076</v>
      </c>
      <c r="Y89" s="667"/>
    </row>
    <row r="90" spans="1:25" ht="15.95" customHeight="1" x14ac:dyDescent="0.2">
      <c r="A90" s="684"/>
      <c r="B90" s="685"/>
      <c r="C90" s="686"/>
      <c r="D90" s="687"/>
      <c r="E90" s="687"/>
      <c r="F90" s="687"/>
      <c r="G90" s="687"/>
      <c r="H90" s="687"/>
      <c r="I90" s="93"/>
      <c r="J90" s="51"/>
      <c r="K90" s="688" t="str">
        <f>IF($C90="","",VLOOKUP($C90,'Tabla 1.2 Almcto'!$A$6:$D$224,2,FALSE))</f>
        <v/>
      </c>
      <c r="L90" s="689"/>
      <c r="M90" s="296" t="str">
        <f>IF($C90="","",VLOOKUP($C90,'Tabla 1.2 Almcto'!$A$6:$D$224,3,FALSE))</f>
        <v/>
      </c>
      <c r="N90" s="92"/>
      <c r="O90" s="81" t="str">
        <f>IF(OR($C90="",$J90=""),"",IF($N90="",$J90*$K90*$M90, $J90*$K90*$N90))</f>
        <v/>
      </c>
      <c r="P90" s="76" t="str">
        <f>IF($C90="","",VLOOKUP($C90,'Tabla 1.2 Almcto'!$A$6:$D$224,4,FALSE))</f>
        <v/>
      </c>
      <c r="Q90" s="423" t="str">
        <f>IF(OR($P90="",$J90=""),"",IF($P90=1.5,INT($J90*100/$J$126),""))</f>
        <v/>
      </c>
      <c r="R90" s="423" t="str">
        <f>IF(OR($P90="",$J90=""),"",IF($P90=2,INT($J90*100/$J$126),""))</f>
        <v/>
      </c>
      <c r="S90" s="88"/>
      <c r="T90" s="423" t="str">
        <f>IF(OR($P90="",$J90="",$O$128="",$O$128="NO en tabla"),"",IF($P90=1.5,INT($O90*100/$O$128),""))</f>
        <v/>
      </c>
      <c r="U90" s="423" t="str">
        <f>IF(OR($P90="",$J90="",$O$128="",$O$128="NO en tabla"),"",IF($P90=2,INT($O90*100/$O$128),""))</f>
        <v/>
      </c>
      <c r="V90" s="88"/>
      <c r="W90" s="382"/>
      <c r="X90" s="423" t="str">
        <f>IF(OR($P90="",$W90="",$J90="",$W$128="",$W$128="NO en tabla"),"",IF($P90=1.5,INT($W90*100/$W$128),""))</f>
        <v/>
      </c>
      <c r="Y90" s="427" t="str">
        <f>IF(OR($P90="",$W90="",$J90="",$W$128="",$W$128="NO en tabla"),"",IF($P90=2,INT($W90*100/$W$128),""))</f>
        <v/>
      </c>
    </row>
    <row r="91" spans="1:25" ht="15.95" customHeight="1" x14ac:dyDescent="0.2">
      <c r="A91" s="684"/>
      <c r="B91" s="685"/>
      <c r="C91" s="686"/>
      <c r="D91" s="687"/>
      <c r="E91" s="687"/>
      <c r="F91" s="687"/>
      <c r="G91" s="687"/>
      <c r="H91" s="687"/>
      <c r="I91" s="93"/>
      <c r="J91" s="51"/>
      <c r="K91" s="688" t="str">
        <f>IF($C91="","",VLOOKUP($C91,'Tabla 1.2 Almcto'!$A$6:$D$224,2,FALSE))</f>
        <v/>
      </c>
      <c r="L91" s="689"/>
      <c r="M91" s="296" t="str">
        <f>IF($C91="","",VLOOKUP($C91,'Tabla 1.2 Almcto'!$A$6:$D$224,3,FALSE))</f>
        <v/>
      </c>
      <c r="N91" s="92"/>
      <c r="O91" s="81" t="str">
        <f>IF(OR($C91="",$J91=""),"",IF($N91="",$J91*$K91*$M91, $J91*$K91*$N91))</f>
        <v/>
      </c>
      <c r="P91" s="76" t="str">
        <f>IF($C91="","",VLOOKUP($C91,'Tabla 1.2 Almcto'!$A$6:$D$224,4,FALSE))</f>
        <v/>
      </c>
      <c r="Q91" s="423" t="str">
        <f t="shared" ref="Q91:Q124" si="17">IF(OR($P91="",$J91=""),"",IF($P91=1.5,INT($J91*100/$J$126),""))</f>
        <v/>
      </c>
      <c r="R91" s="423" t="str">
        <f t="shared" ref="R91:R124" si="18">IF(OR($P91="",$J91=""),"",IF($P91=2,INT($J91*100/$J$126),""))</f>
        <v/>
      </c>
      <c r="S91" s="88"/>
      <c r="T91" s="423" t="str">
        <f t="shared" ref="T91:T124" si="19">IF(OR($P91="",$J91="",$O$128="",$O$128="NO en tabla"),"",IF($P91=1.5,INT($O91*100/$O$128),""))</f>
        <v/>
      </c>
      <c r="U91" s="423" t="str">
        <f t="shared" ref="U91:U124" si="20">IF(OR($P91="",$J91="",$O$128="",$O$128="NO en tabla"),"",IF($P91=2,INT($O91*100/$O$128),""))</f>
        <v/>
      </c>
      <c r="V91" s="88"/>
      <c r="W91" s="382"/>
      <c r="X91" s="423" t="str">
        <f t="shared" ref="X91:X124" si="21">IF(OR($P91="",$W91="",$J91="",$W$128="",$W$128="NO en tabla"),"",IF($P91=1.5,INT($W91*100/$W$128),""))</f>
        <v/>
      </c>
      <c r="Y91" s="427" t="str">
        <f t="shared" ref="Y91:Y124" si="22">IF(OR($P91="",$W91="",$J91="",$W$128="",$W$128="NO en tabla"),"",IF($P91=2,INT($W91*100/$W$128),""))</f>
        <v/>
      </c>
    </row>
    <row r="92" spans="1:25" ht="15.95" customHeight="1" x14ac:dyDescent="0.2">
      <c r="A92" s="684"/>
      <c r="B92" s="685"/>
      <c r="C92" s="686"/>
      <c r="D92" s="687"/>
      <c r="E92" s="687"/>
      <c r="F92" s="687"/>
      <c r="G92" s="687"/>
      <c r="H92" s="687"/>
      <c r="I92" s="93"/>
      <c r="J92" s="51"/>
      <c r="K92" s="688" t="str">
        <f>IF($C92="","",VLOOKUP($C92,'Tabla 1.2 Almcto'!$A$6:$D$224,2,FALSE))</f>
        <v/>
      </c>
      <c r="L92" s="689"/>
      <c r="M92" s="296" t="str">
        <f>IF($C92="","",VLOOKUP($C92,'Tabla 1.2 Almcto'!$A$6:$D$224,3,FALSE))</f>
        <v/>
      </c>
      <c r="N92" s="92"/>
      <c r="O92" s="81" t="str">
        <f t="shared" ref="O92:O106" si="23">IF(OR($C92="",$J92=""),"",IF($N92="",$J92*$K92*$M92, $J92*$K92*$N92))</f>
        <v/>
      </c>
      <c r="P92" s="76" t="str">
        <f>IF($C92="","",VLOOKUP($C92,'Tabla 1.2 Almcto'!$A$6:$D$224,4,FALSE))</f>
        <v/>
      </c>
      <c r="Q92" s="423" t="str">
        <f t="shared" si="17"/>
        <v/>
      </c>
      <c r="R92" s="423" t="str">
        <f t="shared" si="18"/>
        <v/>
      </c>
      <c r="S92" s="88"/>
      <c r="T92" s="423" t="str">
        <f t="shared" si="19"/>
        <v/>
      </c>
      <c r="U92" s="423" t="str">
        <f t="shared" si="20"/>
        <v/>
      </c>
      <c r="V92" s="88"/>
      <c r="W92" s="382"/>
      <c r="X92" s="423" t="str">
        <f t="shared" si="21"/>
        <v/>
      </c>
      <c r="Y92" s="427" t="str">
        <f t="shared" si="22"/>
        <v/>
      </c>
    </row>
    <row r="93" spans="1:25" ht="15.95" customHeight="1" x14ac:dyDescent="0.2">
      <c r="A93" s="684"/>
      <c r="B93" s="685"/>
      <c r="C93" s="686"/>
      <c r="D93" s="687"/>
      <c r="E93" s="687"/>
      <c r="F93" s="687"/>
      <c r="G93" s="687"/>
      <c r="H93" s="687"/>
      <c r="I93" s="93"/>
      <c r="J93" s="51"/>
      <c r="K93" s="688" t="str">
        <f>IF($C93="","",VLOOKUP($C93,'Tabla 1.2 Almcto'!$A$6:$D$224,2,FALSE))</f>
        <v/>
      </c>
      <c r="L93" s="689"/>
      <c r="M93" s="296" t="str">
        <f>IF($C93="","",VLOOKUP($C93,'Tabla 1.2 Almcto'!$A$6:$D$224,3,FALSE))</f>
        <v/>
      </c>
      <c r="N93" s="92"/>
      <c r="O93" s="81" t="str">
        <f t="shared" si="23"/>
        <v/>
      </c>
      <c r="P93" s="76" t="str">
        <f>IF($C93="","",VLOOKUP($C93,'Tabla 1.2 Almcto'!$A$6:$D$224,4,FALSE))</f>
        <v/>
      </c>
      <c r="Q93" s="423" t="str">
        <f t="shared" si="17"/>
        <v/>
      </c>
      <c r="R93" s="423" t="str">
        <f t="shared" si="18"/>
        <v/>
      </c>
      <c r="S93" s="88"/>
      <c r="T93" s="423" t="str">
        <f t="shared" si="19"/>
        <v/>
      </c>
      <c r="U93" s="423" t="str">
        <f t="shared" si="20"/>
        <v/>
      </c>
      <c r="V93" s="88"/>
      <c r="W93" s="382"/>
      <c r="X93" s="423" t="str">
        <f t="shared" si="21"/>
        <v/>
      </c>
      <c r="Y93" s="427" t="str">
        <f t="shared" si="22"/>
        <v/>
      </c>
    </row>
    <row r="94" spans="1:25" ht="15.95" customHeight="1" x14ac:dyDescent="0.2">
      <c r="A94" s="684"/>
      <c r="B94" s="685"/>
      <c r="C94" s="686"/>
      <c r="D94" s="687"/>
      <c r="E94" s="687"/>
      <c r="F94" s="687"/>
      <c r="G94" s="687"/>
      <c r="H94" s="687"/>
      <c r="I94" s="93"/>
      <c r="J94" s="51"/>
      <c r="K94" s="688" t="str">
        <f>IF($C94="","",VLOOKUP($C94,'Tabla 1.2 Almcto'!$A$6:$D$224,2,FALSE))</f>
        <v/>
      </c>
      <c r="L94" s="689"/>
      <c r="M94" s="296" t="str">
        <f>IF($C94="","",VLOOKUP($C94,'Tabla 1.2 Almcto'!$A$6:$D$224,3,FALSE))</f>
        <v/>
      </c>
      <c r="N94" s="92"/>
      <c r="O94" s="81" t="str">
        <f t="shared" si="23"/>
        <v/>
      </c>
      <c r="P94" s="76" t="str">
        <f>IF($C94="","",VLOOKUP($C94,'Tabla 1.2 Almcto'!$A$6:$D$224,4,FALSE))</f>
        <v/>
      </c>
      <c r="Q94" s="423" t="str">
        <f t="shared" si="17"/>
        <v/>
      </c>
      <c r="R94" s="423" t="str">
        <f t="shared" si="18"/>
        <v/>
      </c>
      <c r="S94" s="88"/>
      <c r="T94" s="423" t="str">
        <f t="shared" si="19"/>
        <v/>
      </c>
      <c r="U94" s="423" t="str">
        <f t="shared" si="20"/>
        <v/>
      </c>
      <c r="V94" s="88"/>
      <c r="W94" s="382"/>
      <c r="X94" s="423" t="str">
        <f t="shared" si="21"/>
        <v/>
      </c>
      <c r="Y94" s="427" t="str">
        <f t="shared" si="22"/>
        <v/>
      </c>
    </row>
    <row r="95" spans="1:25" ht="15.95" customHeight="1" x14ac:dyDescent="0.2">
      <c r="A95" s="684"/>
      <c r="B95" s="685"/>
      <c r="C95" s="686"/>
      <c r="D95" s="687"/>
      <c r="E95" s="687"/>
      <c r="F95" s="687"/>
      <c r="G95" s="687"/>
      <c r="H95" s="687"/>
      <c r="I95" s="93"/>
      <c r="J95" s="51"/>
      <c r="K95" s="688" t="str">
        <f>IF($C95="","",VLOOKUP($C95,'Tabla 1.2 Almcto'!$A$6:$D$224,2,FALSE))</f>
        <v/>
      </c>
      <c r="L95" s="689"/>
      <c r="M95" s="296" t="str">
        <f>IF($C95="","",VLOOKUP($C95,'Tabla 1.2 Almcto'!$A$6:$D$224,3,FALSE))</f>
        <v/>
      </c>
      <c r="N95" s="92"/>
      <c r="O95" s="81" t="str">
        <f t="shared" si="23"/>
        <v/>
      </c>
      <c r="P95" s="76" t="str">
        <f>IF($C95="","",VLOOKUP($C95,'Tabla 1.2 Almcto'!$A$6:$D$224,4,FALSE))</f>
        <v/>
      </c>
      <c r="Q95" s="423" t="str">
        <f t="shared" si="17"/>
        <v/>
      </c>
      <c r="R95" s="423" t="str">
        <f t="shared" si="18"/>
        <v/>
      </c>
      <c r="S95" s="88"/>
      <c r="T95" s="423" t="str">
        <f t="shared" si="19"/>
        <v/>
      </c>
      <c r="U95" s="423" t="str">
        <f t="shared" si="20"/>
        <v/>
      </c>
      <c r="V95" s="88"/>
      <c r="W95" s="382"/>
      <c r="X95" s="423" t="str">
        <f t="shared" si="21"/>
        <v/>
      </c>
      <c r="Y95" s="427" t="str">
        <f t="shared" si="22"/>
        <v/>
      </c>
    </row>
    <row r="96" spans="1:25" ht="15.95" customHeight="1" x14ac:dyDescent="0.2">
      <c r="A96" s="684"/>
      <c r="B96" s="685"/>
      <c r="C96" s="686"/>
      <c r="D96" s="687"/>
      <c r="E96" s="687"/>
      <c r="F96" s="687"/>
      <c r="G96" s="687"/>
      <c r="H96" s="687"/>
      <c r="I96" s="93"/>
      <c r="J96" s="51"/>
      <c r="K96" s="688" t="str">
        <f>IF($C96="","",VLOOKUP($C96,'Tabla 1.2 Almcto'!$A$6:$D$224,2,FALSE))</f>
        <v/>
      </c>
      <c r="L96" s="689"/>
      <c r="M96" s="296" t="str">
        <f>IF($C96="","",VLOOKUP($C96,'Tabla 1.2 Almcto'!$A$6:$D$224,3,FALSE))</f>
        <v/>
      </c>
      <c r="N96" s="92"/>
      <c r="O96" s="81" t="str">
        <f t="shared" si="23"/>
        <v/>
      </c>
      <c r="P96" s="76" t="str">
        <f>IF($C96="","",VLOOKUP($C96,'Tabla 1.2 Almcto'!$A$6:$D$224,4,FALSE))</f>
        <v/>
      </c>
      <c r="Q96" s="423" t="str">
        <f t="shared" si="17"/>
        <v/>
      </c>
      <c r="R96" s="423" t="str">
        <f t="shared" si="18"/>
        <v/>
      </c>
      <c r="S96" s="88"/>
      <c r="T96" s="423" t="str">
        <f t="shared" si="19"/>
        <v/>
      </c>
      <c r="U96" s="423" t="str">
        <f t="shared" si="20"/>
        <v/>
      </c>
      <c r="V96" s="88"/>
      <c r="W96" s="382"/>
      <c r="X96" s="423" t="str">
        <f t="shared" si="21"/>
        <v/>
      </c>
      <c r="Y96" s="427" t="str">
        <f t="shared" si="22"/>
        <v/>
      </c>
    </row>
    <row r="97" spans="1:25" ht="15.95" customHeight="1" x14ac:dyDescent="0.2">
      <c r="A97" s="684"/>
      <c r="B97" s="685"/>
      <c r="C97" s="686"/>
      <c r="D97" s="687"/>
      <c r="E97" s="687"/>
      <c r="F97" s="687"/>
      <c r="G97" s="687"/>
      <c r="H97" s="687"/>
      <c r="I97" s="93"/>
      <c r="J97" s="51"/>
      <c r="K97" s="688" t="str">
        <f>IF($C97="","",VLOOKUP($C97,'Tabla 1.2 Almcto'!$A$6:$D$224,2,FALSE))</f>
        <v/>
      </c>
      <c r="L97" s="689"/>
      <c r="M97" s="296" t="str">
        <f>IF($C97="","",VLOOKUP($C97,'Tabla 1.2 Almcto'!$A$6:$D$224,3,FALSE))</f>
        <v/>
      </c>
      <c r="N97" s="92"/>
      <c r="O97" s="81" t="str">
        <f t="shared" si="23"/>
        <v/>
      </c>
      <c r="P97" s="76" t="str">
        <f>IF($C97="","",VLOOKUP($C97,'Tabla 1.2 Almcto'!$A$6:$D$224,4,FALSE))</f>
        <v/>
      </c>
      <c r="Q97" s="423" t="str">
        <f t="shared" si="17"/>
        <v/>
      </c>
      <c r="R97" s="423" t="str">
        <f t="shared" si="18"/>
        <v/>
      </c>
      <c r="S97" s="88"/>
      <c r="T97" s="423" t="str">
        <f t="shared" si="19"/>
        <v/>
      </c>
      <c r="U97" s="423" t="str">
        <f t="shared" si="20"/>
        <v/>
      </c>
      <c r="V97" s="88"/>
      <c r="W97" s="382"/>
      <c r="X97" s="423" t="str">
        <f t="shared" si="21"/>
        <v/>
      </c>
      <c r="Y97" s="427" t="str">
        <f t="shared" si="22"/>
        <v/>
      </c>
    </row>
    <row r="98" spans="1:25" ht="15.95" customHeight="1" x14ac:dyDescent="0.2">
      <c r="A98" s="684"/>
      <c r="B98" s="685"/>
      <c r="C98" s="686"/>
      <c r="D98" s="687"/>
      <c r="E98" s="687"/>
      <c r="F98" s="687"/>
      <c r="G98" s="687"/>
      <c r="H98" s="687"/>
      <c r="I98" s="93"/>
      <c r="J98" s="51"/>
      <c r="K98" s="688" t="str">
        <f>IF($C98="","",VLOOKUP($C98,'Tabla 1.2 Almcto'!$A$6:$D$224,2,FALSE))</f>
        <v/>
      </c>
      <c r="L98" s="689"/>
      <c r="M98" s="296" t="str">
        <f>IF($C98="","",VLOOKUP($C98,'Tabla 1.2 Almcto'!$A$6:$D$224,3,FALSE))</f>
        <v/>
      </c>
      <c r="N98" s="92"/>
      <c r="O98" s="81" t="str">
        <f t="shared" si="23"/>
        <v/>
      </c>
      <c r="P98" s="76" t="str">
        <f>IF($C98="","",VLOOKUP($C98,'Tabla 1.2 Almcto'!$A$6:$D$224,4,FALSE))</f>
        <v/>
      </c>
      <c r="Q98" s="423" t="str">
        <f t="shared" si="17"/>
        <v/>
      </c>
      <c r="R98" s="423" t="str">
        <f t="shared" si="18"/>
        <v/>
      </c>
      <c r="S98" s="88"/>
      <c r="T98" s="423" t="str">
        <f t="shared" si="19"/>
        <v/>
      </c>
      <c r="U98" s="423" t="str">
        <f t="shared" si="20"/>
        <v/>
      </c>
      <c r="V98" s="88"/>
      <c r="W98" s="382"/>
      <c r="X98" s="423" t="str">
        <f t="shared" si="21"/>
        <v/>
      </c>
      <c r="Y98" s="427" t="str">
        <f t="shared" si="22"/>
        <v/>
      </c>
    </row>
    <row r="99" spans="1:25" ht="15.95" customHeight="1" x14ac:dyDescent="0.2">
      <c r="A99" s="684"/>
      <c r="B99" s="685"/>
      <c r="C99" s="686"/>
      <c r="D99" s="687"/>
      <c r="E99" s="687"/>
      <c r="F99" s="687"/>
      <c r="G99" s="687"/>
      <c r="H99" s="687"/>
      <c r="I99" s="93"/>
      <c r="J99" s="51"/>
      <c r="K99" s="688" t="str">
        <f>IF($C99="","",VLOOKUP($C99,'Tabla 1.2 Almcto'!$A$6:$D$224,2,FALSE))</f>
        <v/>
      </c>
      <c r="L99" s="689"/>
      <c r="M99" s="296" t="str">
        <f>IF($C99="","",VLOOKUP($C99,'Tabla 1.2 Almcto'!$A$6:$D$224,3,FALSE))</f>
        <v/>
      </c>
      <c r="N99" s="92"/>
      <c r="O99" s="81" t="str">
        <f t="shared" si="23"/>
        <v/>
      </c>
      <c r="P99" s="76" t="str">
        <f>IF($C99="","",VLOOKUP($C99,'Tabla 1.2 Almcto'!$A$6:$D$224,4,FALSE))</f>
        <v/>
      </c>
      <c r="Q99" s="423" t="str">
        <f t="shared" si="17"/>
        <v/>
      </c>
      <c r="R99" s="423" t="str">
        <f t="shared" si="18"/>
        <v/>
      </c>
      <c r="S99" s="88"/>
      <c r="T99" s="423" t="str">
        <f t="shared" si="19"/>
        <v/>
      </c>
      <c r="U99" s="423" t="str">
        <f t="shared" si="20"/>
        <v/>
      </c>
      <c r="V99" s="88"/>
      <c r="W99" s="382"/>
      <c r="X99" s="423" t="str">
        <f t="shared" si="21"/>
        <v/>
      </c>
      <c r="Y99" s="427" t="str">
        <f t="shared" si="22"/>
        <v/>
      </c>
    </row>
    <row r="100" spans="1:25" ht="15.95" customHeight="1" x14ac:dyDescent="0.2">
      <c r="A100" s="684"/>
      <c r="B100" s="685"/>
      <c r="C100" s="686"/>
      <c r="D100" s="687"/>
      <c r="E100" s="687"/>
      <c r="F100" s="687"/>
      <c r="G100" s="687"/>
      <c r="H100" s="687"/>
      <c r="I100" s="93"/>
      <c r="J100" s="51"/>
      <c r="K100" s="688" t="str">
        <f>IF($C100="","",VLOOKUP($C100,'Tabla 1.2 Almcto'!$A$6:$D$224,2,FALSE))</f>
        <v/>
      </c>
      <c r="L100" s="689"/>
      <c r="M100" s="296" t="str">
        <f>IF($C100="","",VLOOKUP($C100,'Tabla 1.2 Almcto'!$A$6:$D$224,3,FALSE))</f>
        <v/>
      </c>
      <c r="N100" s="92"/>
      <c r="O100" s="81" t="str">
        <f t="shared" si="23"/>
        <v/>
      </c>
      <c r="P100" s="76" t="str">
        <f>IF($C100="","",VLOOKUP($C100,'Tabla 1.2 Almcto'!$A$6:$D$224,4,FALSE))</f>
        <v/>
      </c>
      <c r="Q100" s="423" t="str">
        <f t="shared" si="17"/>
        <v/>
      </c>
      <c r="R100" s="423" t="str">
        <f t="shared" si="18"/>
        <v/>
      </c>
      <c r="S100" s="88"/>
      <c r="T100" s="423" t="str">
        <f t="shared" si="19"/>
        <v/>
      </c>
      <c r="U100" s="423" t="str">
        <f t="shared" si="20"/>
        <v/>
      </c>
      <c r="V100" s="88"/>
      <c r="W100" s="382"/>
      <c r="X100" s="423" t="str">
        <f t="shared" si="21"/>
        <v/>
      </c>
      <c r="Y100" s="427" t="str">
        <f t="shared" si="22"/>
        <v/>
      </c>
    </row>
    <row r="101" spans="1:25" ht="15.95" customHeight="1" x14ac:dyDescent="0.2">
      <c r="A101" s="684"/>
      <c r="B101" s="685"/>
      <c r="C101" s="686"/>
      <c r="D101" s="687"/>
      <c r="E101" s="687"/>
      <c r="F101" s="687"/>
      <c r="G101" s="687"/>
      <c r="H101" s="687"/>
      <c r="I101" s="93"/>
      <c r="J101" s="51"/>
      <c r="K101" s="688" t="str">
        <f>IF($C101="","",VLOOKUP($C101,'Tabla 1.2 Almcto'!$A$6:$D$224,2,FALSE))</f>
        <v/>
      </c>
      <c r="L101" s="689"/>
      <c r="M101" s="296" t="str">
        <f>IF($C101="","",VLOOKUP($C101,'Tabla 1.2 Almcto'!$A$6:$D$224,3,FALSE))</f>
        <v/>
      </c>
      <c r="N101" s="92"/>
      <c r="O101" s="81" t="str">
        <f t="shared" si="23"/>
        <v/>
      </c>
      <c r="P101" s="76" t="str">
        <f>IF($C101="","",VLOOKUP($C101,'Tabla 1.2 Almcto'!$A$6:$D$224,4,FALSE))</f>
        <v/>
      </c>
      <c r="Q101" s="423" t="str">
        <f t="shared" si="17"/>
        <v/>
      </c>
      <c r="R101" s="423" t="str">
        <f t="shared" si="18"/>
        <v/>
      </c>
      <c r="S101" s="88"/>
      <c r="T101" s="423" t="str">
        <f t="shared" si="19"/>
        <v/>
      </c>
      <c r="U101" s="423" t="str">
        <f t="shared" si="20"/>
        <v/>
      </c>
      <c r="V101" s="88"/>
      <c r="W101" s="382"/>
      <c r="X101" s="423" t="str">
        <f t="shared" si="21"/>
        <v/>
      </c>
      <c r="Y101" s="427" t="str">
        <f t="shared" si="22"/>
        <v/>
      </c>
    </row>
    <row r="102" spans="1:25" ht="15.95" customHeight="1" x14ac:dyDescent="0.2">
      <c r="A102" s="684"/>
      <c r="B102" s="685"/>
      <c r="C102" s="686"/>
      <c r="D102" s="687"/>
      <c r="E102" s="687"/>
      <c r="F102" s="687"/>
      <c r="G102" s="687"/>
      <c r="H102" s="687"/>
      <c r="I102" s="93"/>
      <c r="J102" s="51"/>
      <c r="K102" s="688" t="str">
        <f>IF($C102="","",VLOOKUP($C102,'Tabla 1.2 Almcto'!$A$6:$D$224,2,FALSE))</f>
        <v/>
      </c>
      <c r="L102" s="689"/>
      <c r="M102" s="296" t="str">
        <f>IF($C102="","",VLOOKUP($C102,'Tabla 1.2 Almcto'!$A$6:$D$224,3,FALSE))</f>
        <v/>
      </c>
      <c r="N102" s="92"/>
      <c r="O102" s="81" t="str">
        <f t="shared" si="23"/>
        <v/>
      </c>
      <c r="P102" s="76" t="str">
        <f>IF($C102="","",VLOOKUP($C102,'Tabla 1.2 Almcto'!$A$6:$D$224,4,FALSE))</f>
        <v/>
      </c>
      <c r="Q102" s="423" t="str">
        <f t="shared" si="17"/>
        <v/>
      </c>
      <c r="R102" s="423" t="str">
        <f t="shared" si="18"/>
        <v/>
      </c>
      <c r="S102" s="88"/>
      <c r="T102" s="423" t="str">
        <f t="shared" si="19"/>
        <v/>
      </c>
      <c r="U102" s="423" t="str">
        <f t="shared" si="20"/>
        <v/>
      </c>
      <c r="V102" s="88"/>
      <c r="W102" s="382"/>
      <c r="X102" s="423" t="str">
        <f t="shared" si="21"/>
        <v/>
      </c>
      <c r="Y102" s="427" t="str">
        <f t="shared" si="22"/>
        <v/>
      </c>
    </row>
    <row r="103" spans="1:25" ht="15.95" customHeight="1" x14ac:dyDescent="0.2">
      <c r="A103" s="684"/>
      <c r="B103" s="685"/>
      <c r="C103" s="686"/>
      <c r="D103" s="687"/>
      <c r="E103" s="687"/>
      <c r="F103" s="687"/>
      <c r="G103" s="687"/>
      <c r="H103" s="687"/>
      <c r="I103" s="93"/>
      <c r="J103" s="51"/>
      <c r="K103" s="688" t="str">
        <f>IF($C103="","",VLOOKUP($C103,'Tabla 1.2 Almcto'!$A$6:$D$224,2,FALSE))</f>
        <v/>
      </c>
      <c r="L103" s="689"/>
      <c r="M103" s="296" t="str">
        <f>IF($C103="","",VLOOKUP($C103,'Tabla 1.2 Almcto'!$A$6:$D$224,3,FALSE))</f>
        <v/>
      </c>
      <c r="N103" s="92"/>
      <c r="O103" s="81" t="str">
        <f t="shared" si="23"/>
        <v/>
      </c>
      <c r="P103" s="76" t="str">
        <f>IF($C103="","",VLOOKUP($C103,'Tabla 1.2 Almcto'!$A$6:$D$224,4,FALSE))</f>
        <v/>
      </c>
      <c r="Q103" s="423" t="str">
        <f t="shared" si="17"/>
        <v/>
      </c>
      <c r="R103" s="423" t="str">
        <f t="shared" si="18"/>
        <v/>
      </c>
      <c r="S103" s="88"/>
      <c r="T103" s="423" t="str">
        <f t="shared" si="19"/>
        <v/>
      </c>
      <c r="U103" s="423" t="str">
        <f t="shared" si="20"/>
        <v/>
      </c>
      <c r="V103" s="88"/>
      <c r="W103" s="382"/>
      <c r="X103" s="423" t="str">
        <f t="shared" si="21"/>
        <v/>
      </c>
      <c r="Y103" s="427" t="str">
        <f t="shared" si="22"/>
        <v/>
      </c>
    </row>
    <row r="104" spans="1:25" ht="15.95" customHeight="1" x14ac:dyDescent="0.2">
      <c r="A104" s="684"/>
      <c r="B104" s="685"/>
      <c r="C104" s="686"/>
      <c r="D104" s="687"/>
      <c r="E104" s="687"/>
      <c r="F104" s="687"/>
      <c r="G104" s="687"/>
      <c r="H104" s="687"/>
      <c r="I104" s="93"/>
      <c r="J104" s="51"/>
      <c r="K104" s="688" t="str">
        <f>IF($C104="","",VLOOKUP($C104,'Tabla 1.2 Almcto'!$A$6:$D$224,2,FALSE))</f>
        <v/>
      </c>
      <c r="L104" s="689"/>
      <c r="M104" s="296" t="str">
        <f>IF($C104="","",VLOOKUP($C104,'Tabla 1.2 Almcto'!$A$6:$D$224,3,FALSE))</f>
        <v/>
      </c>
      <c r="N104" s="92"/>
      <c r="O104" s="81" t="str">
        <f t="shared" si="23"/>
        <v/>
      </c>
      <c r="P104" s="76" t="str">
        <f>IF($C104="","",VLOOKUP($C104,'Tabla 1.2 Almcto'!$A$6:$D$224,4,FALSE))</f>
        <v/>
      </c>
      <c r="Q104" s="423" t="str">
        <f t="shared" si="17"/>
        <v/>
      </c>
      <c r="R104" s="423" t="str">
        <f t="shared" si="18"/>
        <v/>
      </c>
      <c r="S104" s="88"/>
      <c r="T104" s="423" t="str">
        <f t="shared" si="19"/>
        <v/>
      </c>
      <c r="U104" s="423" t="str">
        <f t="shared" si="20"/>
        <v/>
      </c>
      <c r="V104" s="88"/>
      <c r="W104" s="382"/>
      <c r="X104" s="423" t="str">
        <f t="shared" si="21"/>
        <v/>
      </c>
      <c r="Y104" s="427" t="str">
        <f t="shared" si="22"/>
        <v/>
      </c>
    </row>
    <row r="105" spans="1:25" ht="15.95" customHeight="1" x14ac:dyDescent="0.2">
      <c r="A105" s="684"/>
      <c r="B105" s="685"/>
      <c r="C105" s="686"/>
      <c r="D105" s="687"/>
      <c r="E105" s="687"/>
      <c r="F105" s="687"/>
      <c r="G105" s="687"/>
      <c r="H105" s="687"/>
      <c r="I105" s="93"/>
      <c r="J105" s="51"/>
      <c r="K105" s="688" t="str">
        <f>IF($C105="","",VLOOKUP($C105,'Tabla 1.2 Almcto'!$A$6:$D$224,2,FALSE))</f>
        <v/>
      </c>
      <c r="L105" s="689"/>
      <c r="M105" s="296" t="str">
        <f>IF($C105="","",VLOOKUP($C105,'Tabla 1.2 Almcto'!$A$6:$D$224,3,FALSE))</f>
        <v/>
      </c>
      <c r="N105" s="92"/>
      <c r="O105" s="81" t="str">
        <f t="shared" si="23"/>
        <v/>
      </c>
      <c r="P105" s="76" t="str">
        <f>IF($C105="","",VLOOKUP($C105,'Tabla 1.2 Almcto'!$A$6:$D$224,4,FALSE))</f>
        <v/>
      </c>
      <c r="Q105" s="423" t="str">
        <f t="shared" si="17"/>
        <v/>
      </c>
      <c r="R105" s="423" t="str">
        <f t="shared" si="18"/>
        <v/>
      </c>
      <c r="S105" s="88"/>
      <c r="T105" s="423" t="str">
        <f t="shared" si="19"/>
        <v/>
      </c>
      <c r="U105" s="423" t="str">
        <f t="shared" si="20"/>
        <v/>
      </c>
      <c r="V105" s="88"/>
      <c r="W105" s="382"/>
      <c r="X105" s="423" t="str">
        <f t="shared" si="21"/>
        <v/>
      </c>
      <c r="Y105" s="427" t="str">
        <f t="shared" si="22"/>
        <v/>
      </c>
    </row>
    <row r="106" spans="1:25" ht="15.95" customHeight="1" x14ac:dyDescent="0.2">
      <c r="A106" s="684"/>
      <c r="B106" s="685"/>
      <c r="C106" s="686"/>
      <c r="D106" s="687"/>
      <c r="E106" s="687"/>
      <c r="F106" s="687"/>
      <c r="G106" s="687"/>
      <c r="H106" s="687"/>
      <c r="I106" s="93"/>
      <c r="J106" s="51"/>
      <c r="K106" s="688" t="str">
        <f>IF($C106="","",VLOOKUP($C106,'Tabla 1.2 Almcto'!$A$6:$D$224,2,FALSE))</f>
        <v/>
      </c>
      <c r="L106" s="689"/>
      <c r="M106" s="296" t="str">
        <f>IF($C106="","",VLOOKUP($C106,'Tabla 1.2 Almcto'!$A$6:$D$224,3,FALSE))</f>
        <v/>
      </c>
      <c r="N106" s="92"/>
      <c r="O106" s="81" t="str">
        <f t="shared" si="23"/>
        <v/>
      </c>
      <c r="P106" s="76" t="str">
        <f>IF($C106="","",VLOOKUP($C106,'Tabla 1.2 Almcto'!$A$6:$D$224,4,FALSE))</f>
        <v/>
      </c>
      <c r="Q106" s="423" t="str">
        <f t="shared" si="17"/>
        <v/>
      </c>
      <c r="R106" s="423" t="str">
        <f t="shared" si="18"/>
        <v/>
      </c>
      <c r="S106" s="88"/>
      <c r="T106" s="423" t="str">
        <f t="shared" si="19"/>
        <v/>
      </c>
      <c r="U106" s="423" t="str">
        <f t="shared" si="20"/>
        <v/>
      </c>
      <c r="V106" s="88"/>
      <c r="W106" s="382"/>
      <c r="X106" s="423" t="str">
        <f t="shared" si="21"/>
        <v/>
      </c>
      <c r="Y106" s="427" t="str">
        <f t="shared" si="22"/>
        <v/>
      </c>
    </row>
    <row r="107" spans="1:25" ht="15.95" customHeight="1" x14ac:dyDescent="0.2">
      <c r="A107" s="684"/>
      <c r="B107" s="685"/>
      <c r="C107" s="686"/>
      <c r="D107" s="687"/>
      <c r="E107" s="687"/>
      <c r="F107" s="687"/>
      <c r="G107" s="687"/>
      <c r="H107" s="687"/>
      <c r="I107" s="93"/>
      <c r="J107" s="51"/>
      <c r="K107" s="688" t="str">
        <f>IF($C107="","",VLOOKUP($C107,'Tabla 1.2 Almcto'!$A$6:$D$224,2,FALSE))</f>
        <v/>
      </c>
      <c r="L107" s="689"/>
      <c r="M107" s="296" t="str">
        <f>IF($C107="","",VLOOKUP($C107,'Tabla 1.2 Almcto'!$A$6:$D$224,3,FALSE))</f>
        <v/>
      </c>
      <c r="N107" s="92"/>
      <c r="O107" s="81" t="str">
        <f t="shared" ref="O107:O121" si="24">IF(OR($C107="",$J107=""),"",IF($N107="",$J107*$K107*$M107, $J107*$K107*$N107))</f>
        <v/>
      </c>
      <c r="P107" s="76" t="str">
        <f>IF($C107="","",VLOOKUP($C107,'Tabla 1.2 Almcto'!$A$6:$D$224,4,FALSE))</f>
        <v/>
      </c>
      <c r="Q107" s="423" t="str">
        <f t="shared" si="17"/>
        <v/>
      </c>
      <c r="R107" s="423" t="str">
        <f t="shared" si="18"/>
        <v/>
      </c>
      <c r="S107" s="88"/>
      <c r="T107" s="423" t="str">
        <f t="shared" si="19"/>
        <v/>
      </c>
      <c r="U107" s="423" t="str">
        <f t="shared" si="20"/>
        <v/>
      </c>
      <c r="V107" s="88"/>
      <c r="W107" s="382"/>
      <c r="X107" s="423" t="str">
        <f t="shared" si="21"/>
        <v/>
      </c>
      <c r="Y107" s="427" t="str">
        <f t="shared" si="22"/>
        <v/>
      </c>
    </row>
    <row r="108" spans="1:25" ht="15.95" customHeight="1" x14ac:dyDescent="0.2">
      <c r="A108" s="684"/>
      <c r="B108" s="685"/>
      <c r="C108" s="686"/>
      <c r="D108" s="687"/>
      <c r="E108" s="687"/>
      <c r="F108" s="687"/>
      <c r="G108" s="687"/>
      <c r="H108" s="687"/>
      <c r="I108" s="93"/>
      <c r="J108" s="51"/>
      <c r="K108" s="688" t="str">
        <f>IF($C108="","",VLOOKUP($C108,'Tabla 1.2 Almcto'!$A$6:$D$224,2,FALSE))</f>
        <v/>
      </c>
      <c r="L108" s="689"/>
      <c r="M108" s="296" t="str">
        <f>IF($C108="","",VLOOKUP($C108,'Tabla 1.2 Almcto'!$A$6:$D$224,3,FALSE))</f>
        <v/>
      </c>
      <c r="N108" s="92"/>
      <c r="O108" s="81" t="str">
        <f t="shared" si="24"/>
        <v/>
      </c>
      <c r="P108" s="76" t="str">
        <f>IF($C108="","",VLOOKUP($C108,'Tabla 1.2 Almcto'!$A$6:$D$224,4,FALSE))</f>
        <v/>
      </c>
      <c r="Q108" s="423" t="str">
        <f t="shared" si="17"/>
        <v/>
      </c>
      <c r="R108" s="423" t="str">
        <f t="shared" si="18"/>
        <v/>
      </c>
      <c r="S108" s="88"/>
      <c r="T108" s="423" t="str">
        <f t="shared" si="19"/>
        <v/>
      </c>
      <c r="U108" s="423" t="str">
        <f t="shared" si="20"/>
        <v/>
      </c>
      <c r="V108" s="88"/>
      <c r="W108" s="382"/>
      <c r="X108" s="423" t="str">
        <f t="shared" si="21"/>
        <v/>
      </c>
      <c r="Y108" s="427" t="str">
        <f t="shared" si="22"/>
        <v/>
      </c>
    </row>
    <row r="109" spans="1:25" ht="15.95" customHeight="1" x14ac:dyDescent="0.2">
      <c r="A109" s="684"/>
      <c r="B109" s="685"/>
      <c r="C109" s="686"/>
      <c r="D109" s="687"/>
      <c r="E109" s="687"/>
      <c r="F109" s="687"/>
      <c r="G109" s="687"/>
      <c r="H109" s="687"/>
      <c r="I109" s="93"/>
      <c r="J109" s="51"/>
      <c r="K109" s="688" t="str">
        <f>IF($C109="","",VLOOKUP($C109,'Tabla 1.2 Almcto'!$A$6:$D$224,2,FALSE))</f>
        <v/>
      </c>
      <c r="L109" s="689"/>
      <c r="M109" s="296" t="str">
        <f>IF($C109="","",VLOOKUP($C109,'Tabla 1.2 Almcto'!$A$6:$D$224,3,FALSE))</f>
        <v/>
      </c>
      <c r="N109" s="92"/>
      <c r="O109" s="81" t="str">
        <f t="shared" si="24"/>
        <v/>
      </c>
      <c r="P109" s="76" t="str">
        <f>IF($C109="","",VLOOKUP($C109,'Tabla 1.2 Almcto'!$A$6:$D$224,4,FALSE))</f>
        <v/>
      </c>
      <c r="Q109" s="423" t="str">
        <f t="shared" si="17"/>
        <v/>
      </c>
      <c r="R109" s="423" t="str">
        <f t="shared" si="18"/>
        <v/>
      </c>
      <c r="S109" s="88"/>
      <c r="T109" s="423" t="str">
        <f t="shared" si="19"/>
        <v/>
      </c>
      <c r="U109" s="423" t="str">
        <f t="shared" si="20"/>
        <v/>
      </c>
      <c r="V109" s="88"/>
      <c r="W109" s="382"/>
      <c r="X109" s="423" t="str">
        <f t="shared" si="21"/>
        <v/>
      </c>
      <c r="Y109" s="427" t="str">
        <f t="shared" si="22"/>
        <v/>
      </c>
    </row>
    <row r="110" spans="1:25" ht="15.95" customHeight="1" x14ac:dyDescent="0.2">
      <c r="A110" s="684"/>
      <c r="B110" s="685"/>
      <c r="C110" s="686"/>
      <c r="D110" s="687"/>
      <c r="E110" s="687"/>
      <c r="F110" s="687"/>
      <c r="G110" s="687"/>
      <c r="H110" s="687"/>
      <c r="I110" s="93"/>
      <c r="J110" s="51"/>
      <c r="K110" s="688" t="str">
        <f>IF($C110="","",VLOOKUP($C110,'Tabla 1.2 Almcto'!$A$6:$D$224,2,FALSE))</f>
        <v/>
      </c>
      <c r="L110" s="689"/>
      <c r="M110" s="296" t="str">
        <f>IF($C110="","",VLOOKUP($C110,'Tabla 1.2 Almcto'!$A$6:$D$224,3,FALSE))</f>
        <v/>
      </c>
      <c r="N110" s="92"/>
      <c r="O110" s="81" t="str">
        <f t="shared" si="24"/>
        <v/>
      </c>
      <c r="P110" s="76" t="str">
        <f>IF($C110="","",VLOOKUP($C110,'Tabla 1.2 Almcto'!$A$6:$D$224,4,FALSE))</f>
        <v/>
      </c>
      <c r="Q110" s="423" t="str">
        <f t="shared" si="17"/>
        <v/>
      </c>
      <c r="R110" s="423" t="str">
        <f t="shared" si="18"/>
        <v/>
      </c>
      <c r="S110" s="88"/>
      <c r="T110" s="423" t="str">
        <f t="shared" si="19"/>
        <v/>
      </c>
      <c r="U110" s="423" t="str">
        <f t="shared" si="20"/>
        <v/>
      </c>
      <c r="V110" s="88"/>
      <c r="W110" s="382"/>
      <c r="X110" s="423" t="str">
        <f t="shared" si="21"/>
        <v/>
      </c>
      <c r="Y110" s="427" t="str">
        <f t="shared" si="22"/>
        <v/>
      </c>
    </row>
    <row r="111" spans="1:25" ht="15.95" customHeight="1" x14ac:dyDescent="0.2">
      <c r="A111" s="684"/>
      <c r="B111" s="685"/>
      <c r="C111" s="686"/>
      <c r="D111" s="687"/>
      <c r="E111" s="687"/>
      <c r="F111" s="687"/>
      <c r="G111" s="687"/>
      <c r="H111" s="687"/>
      <c r="I111" s="93"/>
      <c r="J111" s="51"/>
      <c r="K111" s="688" t="str">
        <f>IF($C111="","",VLOOKUP($C111,'Tabla 1.2 Almcto'!$A$6:$D$224,2,FALSE))</f>
        <v/>
      </c>
      <c r="L111" s="689"/>
      <c r="M111" s="296" t="str">
        <f>IF($C111="","",VLOOKUP($C111,'Tabla 1.2 Almcto'!$A$6:$D$224,3,FALSE))</f>
        <v/>
      </c>
      <c r="N111" s="92"/>
      <c r="O111" s="81" t="str">
        <f t="shared" si="24"/>
        <v/>
      </c>
      <c r="P111" s="76" t="str">
        <f>IF($C111="","",VLOOKUP($C111,'Tabla 1.2 Almcto'!$A$6:$D$224,4,FALSE))</f>
        <v/>
      </c>
      <c r="Q111" s="423" t="str">
        <f t="shared" si="17"/>
        <v/>
      </c>
      <c r="R111" s="423" t="str">
        <f t="shared" si="18"/>
        <v/>
      </c>
      <c r="S111" s="88"/>
      <c r="T111" s="423" t="str">
        <f t="shared" si="19"/>
        <v/>
      </c>
      <c r="U111" s="423" t="str">
        <f t="shared" si="20"/>
        <v/>
      </c>
      <c r="V111" s="88"/>
      <c r="W111" s="382"/>
      <c r="X111" s="423" t="str">
        <f t="shared" si="21"/>
        <v/>
      </c>
      <c r="Y111" s="427" t="str">
        <f t="shared" si="22"/>
        <v/>
      </c>
    </row>
    <row r="112" spans="1:25" ht="15.95" customHeight="1" x14ac:dyDescent="0.2">
      <c r="A112" s="684"/>
      <c r="B112" s="685"/>
      <c r="C112" s="686"/>
      <c r="D112" s="687"/>
      <c r="E112" s="687"/>
      <c r="F112" s="687"/>
      <c r="G112" s="687"/>
      <c r="H112" s="687"/>
      <c r="I112" s="93"/>
      <c r="J112" s="51"/>
      <c r="K112" s="688" t="str">
        <f>IF($C112="","",VLOOKUP($C112,'Tabla 1.2 Almcto'!$A$6:$D$224,2,FALSE))</f>
        <v/>
      </c>
      <c r="L112" s="689"/>
      <c r="M112" s="296" t="str">
        <f>IF($C112="","",VLOOKUP($C112,'Tabla 1.2 Almcto'!$A$6:$D$224,3,FALSE))</f>
        <v/>
      </c>
      <c r="N112" s="92"/>
      <c r="O112" s="81" t="str">
        <f t="shared" si="24"/>
        <v/>
      </c>
      <c r="P112" s="76" t="str">
        <f>IF($C112="","",VLOOKUP($C112,'Tabla 1.2 Almcto'!$A$6:$D$224,4,FALSE))</f>
        <v/>
      </c>
      <c r="Q112" s="423" t="str">
        <f t="shared" si="17"/>
        <v/>
      </c>
      <c r="R112" s="423" t="str">
        <f t="shared" si="18"/>
        <v/>
      </c>
      <c r="S112" s="88"/>
      <c r="T112" s="423" t="str">
        <f t="shared" si="19"/>
        <v/>
      </c>
      <c r="U112" s="423" t="str">
        <f t="shared" si="20"/>
        <v/>
      </c>
      <c r="V112" s="88"/>
      <c r="W112" s="382"/>
      <c r="X112" s="423" t="str">
        <f t="shared" si="21"/>
        <v/>
      </c>
      <c r="Y112" s="427" t="str">
        <f t="shared" si="22"/>
        <v/>
      </c>
    </row>
    <row r="113" spans="1:25" ht="15.95" customHeight="1" x14ac:dyDescent="0.2">
      <c r="A113" s="684"/>
      <c r="B113" s="685"/>
      <c r="C113" s="686"/>
      <c r="D113" s="687"/>
      <c r="E113" s="687"/>
      <c r="F113" s="687"/>
      <c r="G113" s="687"/>
      <c r="H113" s="687"/>
      <c r="I113" s="93"/>
      <c r="J113" s="51"/>
      <c r="K113" s="688" t="str">
        <f>IF($C113="","",VLOOKUP($C113,'Tabla 1.2 Almcto'!$A$6:$D$224,2,FALSE))</f>
        <v/>
      </c>
      <c r="L113" s="689"/>
      <c r="M113" s="296" t="str">
        <f>IF($C113="","",VLOOKUP($C113,'Tabla 1.2 Almcto'!$A$6:$D$224,3,FALSE))</f>
        <v/>
      </c>
      <c r="N113" s="92"/>
      <c r="O113" s="81" t="str">
        <f t="shared" si="24"/>
        <v/>
      </c>
      <c r="P113" s="76" t="str">
        <f>IF($C113="","",VLOOKUP($C113,'Tabla 1.2 Almcto'!$A$6:$D$224,4,FALSE))</f>
        <v/>
      </c>
      <c r="Q113" s="423" t="str">
        <f t="shared" si="17"/>
        <v/>
      </c>
      <c r="R113" s="423" t="str">
        <f t="shared" si="18"/>
        <v/>
      </c>
      <c r="S113" s="88"/>
      <c r="T113" s="423" t="str">
        <f t="shared" si="19"/>
        <v/>
      </c>
      <c r="U113" s="423" t="str">
        <f t="shared" si="20"/>
        <v/>
      </c>
      <c r="V113" s="88"/>
      <c r="W113" s="382"/>
      <c r="X113" s="423" t="str">
        <f t="shared" si="21"/>
        <v/>
      </c>
      <c r="Y113" s="427" t="str">
        <f t="shared" si="22"/>
        <v/>
      </c>
    </row>
    <row r="114" spans="1:25" ht="15.95" customHeight="1" x14ac:dyDescent="0.2">
      <c r="A114" s="684"/>
      <c r="B114" s="685"/>
      <c r="C114" s="686"/>
      <c r="D114" s="687"/>
      <c r="E114" s="687"/>
      <c r="F114" s="687"/>
      <c r="G114" s="687"/>
      <c r="H114" s="687"/>
      <c r="I114" s="93"/>
      <c r="J114" s="51"/>
      <c r="K114" s="688" t="str">
        <f>IF($C114="","",VLOOKUP($C114,'Tabla 1.2 Almcto'!$A$6:$D$224,2,FALSE))</f>
        <v/>
      </c>
      <c r="L114" s="689"/>
      <c r="M114" s="296" t="str">
        <f>IF($C114="","",VLOOKUP($C114,'Tabla 1.2 Almcto'!$A$6:$D$224,3,FALSE))</f>
        <v/>
      </c>
      <c r="N114" s="92"/>
      <c r="O114" s="81" t="str">
        <f t="shared" si="24"/>
        <v/>
      </c>
      <c r="P114" s="76" t="str">
        <f>IF($C114="","",VLOOKUP($C114,'Tabla 1.2 Almcto'!$A$6:$D$224,4,FALSE))</f>
        <v/>
      </c>
      <c r="Q114" s="423" t="str">
        <f t="shared" si="17"/>
        <v/>
      </c>
      <c r="R114" s="423" t="str">
        <f t="shared" si="18"/>
        <v/>
      </c>
      <c r="S114" s="88"/>
      <c r="T114" s="423" t="str">
        <f t="shared" si="19"/>
        <v/>
      </c>
      <c r="U114" s="423" t="str">
        <f t="shared" si="20"/>
        <v/>
      </c>
      <c r="V114" s="88"/>
      <c r="W114" s="382"/>
      <c r="X114" s="423" t="str">
        <f t="shared" si="21"/>
        <v/>
      </c>
      <c r="Y114" s="427" t="str">
        <f t="shared" si="22"/>
        <v/>
      </c>
    </row>
    <row r="115" spans="1:25" ht="15.95" customHeight="1" x14ac:dyDescent="0.2">
      <c r="A115" s="684"/>
      <c r="B115" s="685"/>
      <c r="C115" s="686"/>
      <c r="D115" s="687"/>
      <c r="E115" s="687"/>
      <c r="F115" s="687"/>
      <c r="G115" s="687"/>
      <c r="H115" s="687"/>
      <c r="I115" s="93"/>
      <c r="J115" s="51"/>
      <c r="K115" s="688" t="str">
        <f>IF($C115="","",VLOOKUP($C115,'Tabla 1.2 Almcto'!$A$6:$D$224,2,FALSE))</f>
        <v/>
      </c>
      <c r="L115" s="689"/>
      <c r="M115" s="296" t="str">
        <f>IF($C115="","",VLOOKUP($C115,'Tabla 1.2 Almcto'!$A$6:$D$224,3,FALSE))</f>
        <v/>
      </c>
      <c r="N115" s="92"/>
      <c r="O115" s="81" t="str">
        <f t="shared" si="24"/>
        <v/>
      </c>
      <c r="P115" s="76" t="str">
        <f>IF($C115="","",VLOOKUP($C115,'Tabla 1.2 Almcto'!$A$6:$D$224,4,FALSE))</f>
        <v/>
      </c>
      <c r="Q115" s="423" t="str">
        <f t="shared" si="17"/>
        <v/>
      </c>
      <c r="R115" s="423" t="str">
        <f t="shared" si="18"/>
        <v/>
      </c>
      <c r="S115" s="88"/>
      <c r="T115" s="423" t="str">
        <f t="shared" si="19"/>
        <v/>
      </c>
      <c r="U115" s="423" t="str">
        <f t="shared" si="20"/>
        <v/>
      </c>
      <c r="V115" s="88"/>
      <c r="W115" s="382"/>
      <c r="X115" s="423" t="str">
        <f t="shared" si="21"/>
        <v/>
      </c>
      <c r="Y115" s="427" t="str">
        <f t="shared" si="22"/>
        <v/>
      </c>
    </row>
    <row r="116" spans="1:25" ht="15.95" customHeight="1" x14ac:dyDescent="0.2">
      <c r="A116" s="684"/>
      <c r="B116" s="685"/>
      <c r="C116" s="686"/>
      <c r="D116" s="687"/>
      <c r="E116" s="687"/>
      <c r="F116" s="687"/>
      <c r="G116" s="687"/>
      <c r="H116" s="687"/>
      <c r="I116" s="93"/>
      <c r="J116" s="51"/>
      <c r="K116" s="688" t="str">
        <f>IF($C116="","",VLOOKUP($C116,'Tabla 1.2 Almcto'!$A$6:$D$224,2,FALSE))</f>
        <v/>
      </c>
      <c r="L116" s="689"/>
      <c r="M116" s="296" t="str">
        <f>IF($C116="","",VLOOKUP($C116,'Tabla 1.2 Almcto'!$A$6:$D$224,3,FALSE))</f>
        <v/>
      </c>
      <c r="N116" s="92"/>
      <c r="O116" s="81" t="str">
        <f t="shared" si="24"/>
        <v/>
      </c>
      <c r="P116" s="76" t="str">
        <f>IF($C116="","",VLOOKUP($C116,'Tabla 1.2 Almcto'!$A$6:$D$224,4,FALSE))</f>
        <v/>
      </c>
      <c r="Q116" s="423" t="str">
        <f t="shared" si="17"/>
        <v/>
      </c>
      <c r="R116" s="423" t="str">
        <f t="shared" si="18"/>
        <v/>
      </c>
      <c r="S116" s="88"/>
      <c r="T116" s="423" t="str">
        <f t="shared" si="19"/>
        <v/>
      </c>
      <c r="U116" s="423" t="str">
        <f t="shared" si="20"/>
        <v/>
      </c>
      <c r="V116" s="88"/>
      <c r="W116" s="382"/>
      <c r="X116" s="423" t="str">
        <f t="shared" si="21"/>
        <v/>
      </c>
      <c r="Y116" s="427" t="str">
        <f t="shared" si="22"/>
        <v/>
      </c>
    </row>
    <row r="117" spans="1:25" ht="15.95" customHeight="1" x14ac:dyDescent="0.2">
      <c r="A117" s="684"/>
      <c r="B117" s="685"/>
      <c r="C117" s="686"/>
      <c r="D117" s="687"/>
      <c r="E117" s="687"/>
      <c r="F117" s="687"/>
      <c r="G117" s="687"/>
      <c r="H117" s="687"/>
      <c r="I117" s="93"/>
      <c r="J117" s="51"/>
      <c r="K117" s="688" t="str">
        <f>IF($C117="","",VLOOKUP($C117,'Tabla 1.2 Almcto'!$A$6:$D$224,2,FALSE))</f>
        <v/>
      </c>
      <c r="L117" s="689"/>
      <c r="M117" s="296" t="str">
        <f>IF($C117="","",VLOOKUP($C117,'Tabla 1.2 Almcto'!$A$6:$D$224,3,FALSE))</f>
        <v/>
      </c>
      <c r="N117" s="92"/>
      <c r="O117" s="81" t="str">
        <f t="shared" si="24"/>
        <v/>
      </c>
      <c r="P117" s="76" t="str">
        <f>IF($C117="","",VLOOKUP($C117,'Tabla 1.2 Almcto'!$A$6:$D$224,4,FALSE))</f>
        <v/>
      </c>
      <c r="Q117" s="423" t="str">
        <f t="shared" si="17"/>
        <v/>
      </c>
      <c r="R117" s="423" t="str">
        <f t="shared" si="18"/>
        <v/>
      </c>
      <c r="S117" s="88"/>
      <c r="T117" s="423" t="str">
        <f t="shared" si="19"/>
        <v/>
      </c>
      <c r="U117" s="423" t="str">
        <f t="shared" si="20"/>
        <v/>
      </c>
      <c r="V117" s="88"/>
      <c r="W117" s="382"/>
      <c r="X117" s="423" t="str">
        <f t="shared" si="21"/>
        <v/>
      </c>
      <c r="Y117" s="427" t="str">
        <f t="shared" si="22"/>
        <v/>
      </c>
    </row>
    <row r="118" spans="1:25" ht="15.95" customHeight="1" x14ac:dyDescent="0.2">
      <c r="A118" s="684"/>
      <c r="B118" s="685"/>
      <c r="C118" s="686"/>
      <c r="D118" s="687"/>
      <c r="E118" s="687"/>
      <c r="F118" s="687"/>
      <c r="G118" s="687"/>
      <c r="H118" s="687"/>
      <c r="I118" s="93"/>
      <c r="J118" s="51"/>
      <c r="K118" s="688" t="str">
        <f>IF($C118="","",VLOOKUP($C118,'Tabla 1.2 Almcto'!$A$6:$D$224,2,FALSE))</f>
        <v/>
      </c>
      <c r="L118" s="689"/>
      <c r="M118" s="296" t="str">
        <f>IF($C118="","",VLOOKUP($C118,'Tabla 1.2 Almcto'!$A$6:$D$224,3,FALSE))</f>
        <v/>
      </c>
      <c r="N118" s="92"/>
      <c r="O118" s="81" t="str">
        <f t="shared" si="24"/>
        <v/>
      </c>
      <c r="P118" s="76" t="str">
        <f>IF($C118="","",VLOOKUP($C118,'Tabla 1.2 Almcto'!$A$6:$D$224,4,FALSE))</f>
        <v/>
      </c>
      <c r="Q118" s="423" t="str">
        <f t="shared" si="17"/>
        <v/>
      </c>
      <c r="R118" s="423" t="str">
        <f t="shared" si="18"/>
        <v/>
      </c>
      <c r="S118" s="88"/>
      <c r="T118" s="423" t="str">
        <f t="shared" si="19"/>
        <v/>
      </c>
      <c r="U118" s="423" t="str">
        <f t="shared" si="20"/>
        <v/>
      </c>
      <c r="V118" s="88"/>
      <c r="W118" s="382"/>
      <c r="X118" s="423" t="str">
        <f t="shared" si="21"/>
        <v/>
      </c>
      <c r="Y118" s="427" t="str">
        <f t="shared" si="22"/>
        <v/>
      </c>
    </row>
    <row r="119" spans="1:25" ht="15.95" customHeight="1" x14ac:dyDescent="0.2">
      <c r="A119" s="684"/>
      <c r="B119" s="685"/>
      <c r="C119" s="686"/>
      <c r="D119" s="687"/>
      <c r="E119" s="687"/>
      <c r="F119" s="687"/>
      <c r="G119" s="687"/>
      <c r="H119" s="687"/>
      <c r="I119" s="93"/>
      <c r="J119" s="51"/>
      <c r="K119" s="688" t="str">
        <f>IF($C119="","",VLOOKUP($C119,'Tabla 1.2 Almcto'!$A$6:$D$224,2,FALSE))</f>
        <v/>
      </c>
      <c r="L119" s="689"/>
      <c r="M119" s="296" t="str">
        <f>IF($C119="","",VLOOKUP($C119,'Tabla 1.2 Almcto'!$A$6:$D$224,3,FALSE))</f>
        <v/>
      </c>
      <c r="N119" s="92"/>
      <c r="O119" s="81" t="str">
        <f t="shared" si="24"/>
        <v/>
      </c>
      <c r="P119" s="76" t="str">
        <f>IF($C119="","",VLOOKUP($C119,'Tabla 1.2 Almcto'!$A$6:$D$224,4,FALSE))</f>
        <v/>
      </c>
      <c r="Q119" s="423" t="str">
        <f t="shared" si="17"/>
        <v/>
      </c>
      <c r="R119" s="423" t="str">
        <f t="shared" si="18"/>
        <v/>
      </c>
      <c r="S119" s="88"/>
      <c r="T119" s="423" t="str">
        <f t="shared" si="19"/>
        <v/>
      </c>
      <c r="U119" s="423" t="str">
        <f t="shared" si="20"/>
        <v/>
      </c>
      <c r="V119" s="88"/>
      <c r="W119" s="382"/>
      <c r="X119" s="423" t="str">
        <f t="shared" si="21"/>
        <v/>
      </c>
      <c r="Y119" s="427" t="str">
        <f t="shared" si="22"/>
        <v/>
      </c>
    </row>
    <row r="120" spans="1:25" ht="15.95" customHeight="1" x14ac:dyDescent="0.2">
      <c r="A120" s="684"/>
      <c r="B120" s="685"/>
      <c r="C120" s="686"/>
      <c r="D120" s="687"/>
      <c r="E120" s="687"/>
      <c r="F120" s="687"/>
      <c r="G120" s="687"/>
      <c r="H120" s="687"/>
      <c r="I120" s="93"/>
      <c r="J120" s="51"/>
      <c r="K120" s="688" t="str">
        <f>IF($C120="","",VLOOKUP($C120,'Tabla 1.2 Almcto'!$A$6:$D$224,2,FALSE))</f>
        <v/>
      </c>
      <c r="L120" s="689"/>
      <c r="M120" s="296" t="str">
        <f>IF($C120="","",VLOOKUP($C120,'Tabla 1.2 Almcto'!$A$6:$D$224,3,FALSE))</f>
        <v/>
      </c>
      <c r="N120" s="92"/>
      <c r="O120" s="81" t="str">
        <f t="shared" si="24"/>
        <v/>
      </c>
      <c r="P120" s="76" t="str">
        <f>IF($C120="","",VLOOKUP($C120,'Tabla 1.2 Almcto'!$A$6:$D$224,4,FALSE))</f>
        <v/>
      </c>
      <c r="Q120" s="423" t="str">
        <f t="shared" si="17"/>
        <v/>
      </c>
      <c r="R120" s="423" t="str">
        <f t="shared" si="18"/>
        <v/>
      </c>
      <c r="S120" s="88"/>
      <c r="T120" s="423" t="str">
        <f t="shared" si="19"/>
        <v/>
      </c>
      <c r="U120" s="423" t="str">
        <f t="shared" si="20"/>
        <v/>
      </c>
      <c r="V120" s="88"/>
      <c r="W120" s="382"/>
      <c r="X120" s="423" t="str">
        <f t="shared" si="21"/>
        <v/>
      </c>
      <c r="Y120" s="427" t="str">
        <f t="shared" si="22"/>
        <v/>
      </c>
    </row>
    <row r="121" spans="1:25" ht="15.95" customHeight="1" x14ac:dyDescent="0.2">
      <c r="A121" s="684"/>
      <c r="B121" s="685"/>
      <c r="C121" s="686"/>
      <c r="D121" s="687"/>
      <c r="E121" s="687"/>
      <c r="F121" s="687"/>
      <c r="G121" s="687"/>
      <c r="H121" s="687"/>
      <c r="I121" s="93"/>
      <c r="J121" s="51"/>
      <c r="K121" s="688" t="str">
        <f>IF($C121="","",VLOOKUP($C121,'Tabla 1.2 Almcto'!$A$6:$D$224,2,FALSE))</f>
        <v/>
      </c>
      <c r="L121" s="689"/>
      <c r="M121" s="296" t="str">
        <f>IF($C121="","",VLOOKUP($C121,'Tabla 1.2 Almcto'!$A$6:$D$224,3,FALSE))</f>
        <v/>
      </c>
      <c r="N121" s="92"/>
      <c r="O121" s="81" t="str">
        <f t="shared" si="24"/>
        <v/>
      </c>
      <c r="P121" s="76" t="str">
        <f>IF($C121="","",VLOOKUP($C121,'Tabla 1.2 Almcto'!$A$6:$D$224,4,FALSE))</f>
        <v/>
      </c>
      <c r="Q121" s="423" t="str">
        <f t="shared" si="17"/>
        <v/>
      </c>
      <c r="R121" s="423" t="str">
        <f t="shared" si="18"/>
        <v/>
      </c>
      <c r="S121" s="88"/>
      <c r="T121" s="423" t="str">
        <f t="shared" si="19"/>
        <v/>
      </c>
      <c r="U121" s="423" t="str">
        <f t="shared" si="20"/>
        <v/>
      </c>
      <c r="V121" s="88"/>
      <c r="W121" s="382"/>
      <c r="X121" s="423" t="str">
        <f t="shared" si="21"/>
        <v/>
      </c>
      <c r="Y121" s="427" t="str">
        <f t="shared" si="22"/>
        <v/>
      </c>
    </row>
    <row r="122" spans="1:25" ht="15.95" customHeight="1" x14ac:dyDescent="0.2">
      <c r="A122" s="684"/>
      <c r="B122" s="685"/>
      <c r="C122" s="686"/>
      <c r="D122" s="687"/>
      <c r="E122" s="687"/>
      <c r="F122" s="687"/>
      <c r="G122" s="687"/>
      <c r="H122" s="687"/>
      <c r="I122" s="93"/>
      <c r="J122" s="51"/>
      <c r="K122" s="688" t="str">
        <f>IF($C122="","",VLOOKUP($C122,'Tabla 1.2 Almcto'!$A$6:$D$224,2,FALSE))</f>
        <v/>
      </c>
      <c r="L122" s="689"/>
      <c r="M122" s="296" t="str">
        <f>IF($C122="","",VLOOKUP($C122,'Tabla 1.2 Almcto'!$A$6:$D$224,3,FALSE))</f>
        <v/>
      </c>
      <c r="N122" s="92"/>
      <c r="O122" s="81" t="str">
        <f>IF(OR($C122="",$J122=""),"",IF($N122="",$J122*$K122*$M122, $J122*$K122*$N122))</f>
        <v/>
      </c>
      <c r="P122" s="76" t="str">
        <f>IF($C122="","",VLOOKUP($C122,'Tabla 1.2 Almcto'!$A$6:$D$224,4,FALSE))</f>
        <v/>
      </c>
      <c r="Q122" s="423" t="str">
        <f t="shared" si="17"/>
        <v/>
      </c>
      <c r="R122" s="423" t="str">
        <f t="shared" si="18"/>
        <v/>
      </c>
      <c r="S122" s="88"/>
      <c r="T122" s="423" t="str">
        <f t="shared" si="19"/>
        <v/>
      </c>
      <c r="U122" s="423" t="str">
        <f t="shared" si="20"/>
        <v/>
      </c>
      <c r="V122" s="88"/>
      <c r="W122" s="382"/>
      <c r="X122" s="423" t="str">
        <f t="shared" si="21"/>
        <v/>
      </c>
      <c r="Y122" s="427" t="str">
        <f t="shared" si="22"/>
        <v/>
      </c>
    </row>
    <row r="123" spans="1:25" ht="15.95" customHeight="1" x14ac:dyDescent="0.2">
      <c r="A123" s="684"/>
      <c r="B123" s="685"/>
      <c r="C123" s="686"/>
      <c r="D123" s="687"/>
      <c r="E123" s="687"/>
      <c r="F123" s="687"/>
      <c r="G123" s="687"/>
      <c r="H123" s="687"/>
      <c r="I123" s="93"/>
      <c r="J123" s="51"/>
      <c r="K123" s="688" t="str">
        <f>IF($C123="","",VLOOKUP($C123,'Tabla 1.2 Almcto'!$A$6:$D$224,2,FALSE))</f>
        <v/>
      </c>
      <c r="L123" s="689"/>
      <c r="M123" s="296" t="str">
        <f>IF($C123="","",VLOOKUP($C123,'Tabla 1.2 Almcto'!$A$6:$D$224,3,FALSE))</f>
        <v/>
      </c>
      <c r="N123" s="92"/>
      <c r="O123" s="81" t="str">
        <f>IF(OR($C123="",$J123=""),"",IF($N123="",$J123*$K123*$M123, $J123*$K123*$N123))</f>
        <v/>
      </c>
      <c r="P123" s="76" t="str">
        <f>IF($C123="","",VLOOKUP($C123,'Tabla 1.2 Almcto'!$A$6:$D$224,4,FALSE))</f>
        <v/>
      </c>
      <c r="Q123" s="423" t="str">
        <f t="shared" si="17"/>
        <v/>
      </c>
      <c r="R123" s="423" t="str">
        <f t="shared" si="18"/>
        <v/>
      </c>
      <c r="S123" s="88"/>
      <c r="T123" s="423" t="str">
        <f t="shared" si="19"/>
        <v/>
      </c>
      <c r="U123" s="423" t="str">
        <f t="shared" si="20"/>
        <v/>
      </c>
      <c r="V123" s="88"/>
      <c r="W123" s="382"/>
      <c r="X123" s="423" t="str">
        <f t="shared" si="21"/>
        <v/>
      </c>
      <c r="Y123" s="427" t="str">
        <f t="shared" si="22"/>
        <v/>
      </c>
    </row>
    <row r="124" spans="1:25" ht="15.95" customHeight="1" x14ac:dyDescent="0.2">
      <c r="A124" s="684"/>
      <c r="B124" s="685"/>
      <c r="C124" s="686"/>
      <c r="D124" s="687"/>
      <c r="E124" s="687"/>
      <c r="F124" s="687"/>
      <c r="G124" s="687"/>
      <c r="H124" s="687"/>
      <c r="I124" s="93"/>
      <c r="J124" s="51"/>
      <c r="K124" s="688" t="str">
        <f>IF($C124="","",VLOOKUP($C124,'Tabla 1.2 Almcto'!$A$6:$D$224,2,FALSE))</f>
        <v/>
      </c>
      <c r="L124" s="689"/>
      <c r="M124" s="296" t="str">
        <f>IF($C124="","",VLOOKUP($C124,'Tabla 1.2 Almcto'!$A$6:$D$224,3,FALSE))</f>
        <v/>
      </c>
      <c r="N124" s="92"/>
      <c r="O124" s="81" t="str">
        <f>IF(OR($C124="",$J124=""),"",IF($N124="",$J124*$K124*$M124, $J124*$K124*$N124))</f>
        <v/>
      </c>
      <c r="P124" s="76" t="str">
        <f>IF($C124="","",VLOOKUP($C124,'Tabla 1.2 Almcto'!$A$6:$D$224,4,FALSE))</f>
        <v/>
      </c>
      <c r="Q124" s="423" t="str">
        <f t="shared" si="17"/>
        <v/>
      </c>
      <c r="R124" s="423" t="str">
        <f t="shared" si="18"/>
        <v/>
      </c>
      <c r="S124" s="88"/>
      <c r="T124" s="423" t="str">
        <f t="shared" si="19"/>
        <v/>
      </c>
      <c r="U124" s="423" t="str">
        <f t="shared" si="20"/>
        <v/>
      </c>
      <c r="V124" s="88"/>
      <c r="W124" s="382"/>
      <c r="X124" s="423" t="str">
        <f t="shared" si="21"/>
        <v/>
      </c>
      <c r="Y124" s="427" t="str">
        <f t="shared" si="22"/>
        <v/>
      </c>
    </row>
    <row r="125" spans="1:25" ht="9.9499999999999993" customHeight="1" x14ac:dyDescent="0.2">
      <c r="A125" s="162"/>
      <c r="B125" s="88"/>
      <c r="C125" s="88"/>
      <c r="D125" s="88"/>
      <c r="E125" s="88"/>
      <c r="F125" s="88"/>
      <c r="G125" s="88"/>
      <c r="H125" s="88"/>
      <c r="I125" s="88"/>
      <c r="J125" s="88"/>
      <c r="K125" s="88"/>
      <c r="L125" s="88"/>
      <c r="M125" s="88"/>
      <c r="N125" s="88"/>
      <c r="O125" s="88"/>
      <c r="P125" s="88"/>
      <c r="Q125" s="88"/>
      <c r="R125" s="88"/>
      <c r="S125" s="88"/>
      <c r="T125" s="88"/>
      <c r="U125" s="88"/>
      <c r="V125" s="88"/>
      <c r="W125" s="88"/>
      <c r="X125" s="88"/>
      <c r="Y125" s="389"/>
    </row>
    <row r="126" spans="1:25" ht="15.95" customHeight="1" thickBot="1" x14ac:dyDescent="0.25">
      <c r="A126" s="163"/>
      <c r="B126" s="89"/>
      <c r="C126" s="89"/>
      <c r="D126" s="89"/>
      <c r="E126" s="89"/>
      <c r="F126" s="89"/>
      <c r="G126" s="89"/>
      <c r="H126" s="89"/>
      <c r="I126" s="89"/>
      <c r="J126" s="87" t="str">
        <f>IF(OR(SUM($K90:$K124)=0,SUM($J90:$J124)=0),"",SUMIF($K90:$K124,"&gt;0",$J90:$J124))</f>
        <v/>
      </c>
      <c r="K126" s="89"/>
      <c r="L126" s="89"/>
      <c r="M126" s="89"/>
      <c r="N126" s="89"/>
      <c r="O126" s="86" t="str">
        <f>IF(SUM($O90:$O124)=0,"",SUM($O90:$O124))</f>
        <v/>
      </c>
      <c r="P126" s="89"/>
      <c r="Q126" s="424" t="str">
        <f>IF(OR($J$126="",$J$126=0),"",INT((SUMIF($P90:$P124,"&gt;1",$J90:$J124))*100/$J$126))</f>
        <v/>
      </c>
      <c r="R126" s="425" t="str">
        <f>IF(OR($J$126="",$J$126=0),"",INT((SUMIF($P90:$P124,"&gt;1,5",$J90:$J124))*100/$J$126))</f>
        <v/>
      </c>
      <c r="S126" s="89"/>
      <c r="T126" s="89"/>
      <c r="U126" s="89"/>
      <c r="V126" s="89"/>
      <c r="W126" s="408" t="str">
        <f>IF(SUM($W90:$W124)=0,"",SUMIF($O90:$O124,"&gt;0",$W90:$W124))</f>
        <v/>
      </c>
      <c r="X126" s="424" t="str">
        <f>IF(OR($J$126="",$J$126=0,$W$128="",$W$128=0,$W$128="NO en tabla"),"",INT((SUMIFS($W90:$W124,$P90:$P124,"&gt;1",$O90:$O124,"&gt;0"))*100/$W$128))</f>
        <v/>
      </c>
      <c r="Y126" s="428" t="str">
        <f>IF(OR($J$126="",$J$126=0,$W$128="",$W$128=0,$W$128="NO en tabla"),"",INT((SUMIFS($W90:$W124,$P90:$P124,"&gt;1,5",$O90:$O124,"&gt;0"))*100/$W$128))</f>
        <v/>
      </c>
    </row>
    <row r="127" spans="1:25" ht="9.9499999999999993" customHeight="1" thickBot="1" x14ac:dyDescent="0.25">
      <c r="A127" s="691"/>
      <c r="B127" s="692"/>
      <c r="C127" s="692"/>
      <c r="D127" s="692"/>
      <c r="E127" s="692"/>
      <c r="F127" s="692"/>
      <c r="G127" s="692"/>
      <c r="H127" s="692"/>
      <c r="I127" s="692"/>
      <c r="J127" s="692"/>
      <c r="K127" s="692"/>
      <c r="L127" s="692"/>
      <c r="M127" s="692"/>
      <c r="N127" s="692"/>
      <c r="O127" s="692"/>
      <c r="P127" s="692"/>
      <c r="Q127" s="692"/>
      <c r="R127" s="692"/>
      <c r="S127" s="692"/>
      <c r="T127" s="692"/>
      <c r="U127" s="692"/>
      <c r="V127" s="692"/>
      <c r="W127" s="692"/>
      <c r="X127" s="692"/>
      <c r="Y127" s="693"/>
    </row>
    <row r="128" spans="1:25" ht="21" customHeight="1" thickBot="1" x14ac:dyDescent="0.4">
      <c r="A128" s="698" t="s">
        <v>858</v>
      </c>
      <c r="B128" s="699"/>
      <c r="C128" s="700" t="s">
        <v>857</v>
      </c>
      <c r="D128" s="701"/>
      <c r="E128" s="702"/>
      <c r="F128" s="703" t="str">
        <f>IF(OR($O$128="",$Q$128="",$O$128="NO en tabla"),"",$O$128*$Q$128)</f>
        <v/>
      </c>
      <c r="G128" s="704"/>
      <c r="H128" s="705"/>
      <c r="I128" s="84" t="s">
        <v>856</v>
      </c>
      <c r="J128" s="700" t="s">
        <v>854</v>
      </c>
      <c r="K128" s="701"/>
      <c r="L128" s="701"/>
      <c r="M128" s="701"/>
      <c r="N128" s="701"/>
      <c r="O128" s="83" t="str">
        <f>IF(AND($O$42="",$O$84="",$O$126=""),"",IF(COUNTIF($P6:$P40,"NO en tabla")&gt;0,"NO en tabla",SUM($O$42,$O$84,$O$126)))</f>
        <v/>
      </c>
      <c r="P128" s="392" t="s">
        <v>855</v>
      </c>
      <c r="Q128" s="694">
        <f>IF($W$128="NO en tabla",1,IF(AND($O$84="",$O$126=""),IF(OR($E$42="",$E$42=0),1,IF(OR($W$42="",$W$42=0),IF(SUMIF($P6:$P40,"&gt;2",$E6:$E40)*100/$E$42&lt;10,IF(SUMIF($P6:$P40,"&gt;1,5",$E6:$E40)*100/$E$42&lt;10,IF(SUMIF($P6:$P40,"&gt;1",$E6:$E40)*100/$E$42&lt;10,1,1.5),2),3),IF(SUMIFS($W6:$W40,$P6:$P40,"&gt;2",$O6:$O40,"&gt;0")*100/$W$42&lt;10,IF(SUMIFS($W6:$W40,$P6:$P40,"&gt;1,5",$O6:$O40,"&gt;0")*100/$W$42&lt;10,IF(SUMIFS($W6:$W40,$P6:$P40,"&gt;1",$O6:$O40,"&gt;0")*100/$W$42&lt;10,1,1.5),2),3))),IF(AND($O$42="",$O$126=""),IF(OR($J$84="",$J$84=0),1,IF(SUMIF($P48:$P82,"&gt;2",$J48:$J82)*100/$J$84&lt;10,IF(SUMIF($P48:$P82,"&gt;1,5",$J48:$J82)*100/$J$84&lt;10,IF(SUMIF($P48:$P82,"&gt;1",$J48:$J82)*100/$J$84&lt;10,1,1.5),2),3)),IF(AND($O$42="",$O$84=""),IF(OR($J$126="",$J$126=0),1,IF(OR($W$126="",$W$126=0),IF(SUMIF($P90:$P124,"&gt;2",$J90:$J124)*100/$J$126&lt;10,IF(SUMIF($P90:$P124,"&gt;1,5",$J90:$J124)*100/$J$126&lt;10,IF(SUMIF($P90:$P124,"&gt;1",$J90:$J124)*100/$J$126&lt;10,1,1.5),2),3),IF(SUMIFS($W90:$W124,$P90:$P124,"&gt;2",$O90:$O124,"&gt;0")*100/$W$126&lt;10,IF(SUMIFS($W90:$W124,$P90:$P124,"&gt;1,5",$O90:$O124,"&gt;0")*100/$W$126&lt;10,IF(SUMIFS($W90:$W124,$P90:$P124,"&gt;1",$O90:$O124,"&gt;0")*100/$W$126&lt;10,1,1.5),2),3))),IF(OR($W$128="",$W$128=0),IF((SUMIF($P6:$P40,"&gt;2",$O6:$O40)+SUMIF($P48:$P82,"&gt;2",$O48:$O82)+SUMIF($P90:$P124,"&gt;2",$O90:$O124))*100/$O$128&lt;10,IF((SUMIF($P6:$P40,"&gt;1,5",$O6:$O40)+SUMIF($P48:$P82,"&gt;1,5",$O48:$O82)+SUMIF($P90:$P124,"&gt;1,5",$O90:$O124))*100/$O$128&lt;10,IF((SUMIF($P6:$P40,"&gt;1",$O6:$O40)+SUMIF($P48:$P82,"&gt;1",$O48:$O82)+SUMIF($P90:$P124,"&gt;1",$O90:$O124))*100/$O$128&lt;10,1,1.5),2),3),IF((SUMIFS($W6:$W40,$P6:$P40,"&gt;2",$O6:$O40,"&gt;0")+SUMIF($P48:$P82,"&gt;2",$W48:$W82)+SUMIFS($W90:$W124,$P90:$P124,"&gt;2",$O90:$O124,"&gt;0"))*100/$W$128&lt;10,IF((SUMIFS($W6:$W40,$P6:$P40,"&gt;1,5",$O6:$O40,"&gt;0")+SUMIF($P48:$P82,"&gt;1,5",$W48:$W82)+SUMIFS($W90:$W124,$P90:$P124,"&gt;1,5",$O90:$O124,"&gt;0"))*100/$W$128&lt;10,IF((SUMIFS($W6:$W40,$P6:$P40,"&gt;1",$O6:$O40,"&gt;0")+SUMIF($P48:$P82,"&gt;1",$W48:$W82)+SUMIFS($W90:$W124,$P90:$P124,"&gt;1",$O90:$O124,"&gt;0"))*100/$W$128&lt;10,1,1.5),2),3))))))</f>
        <v>1</v>
      </c>
      <c r="R128" s="695"/>
      <c r="S128" s="77"/>
      <c r="T128" s="423" t="str">
        <f>IF(OR($O$128="",$O$128=0,$O$128="NO en tabla"),"",INT((SUMIF($P6:$P40,"&gt;1",$O6:$O40)+SUMIF($P48:$P82,"&gt;1",$O48:$O82)+SUMIF($P90:$P124,"&gt;1",$O90:$O124))*100/$O$128))</f>
        <v/>
      </c>
      <c r="U128" s="426" t="str">
        <f>IF(OR($O$128="",$O$128=0,$O$128="NO en tabla"),"",INT((SUMIF($P6:$P40,"&gt;1,5",$O6:$O40)+SUMIF($P48:$P82,"&gt;1,5",$O48:$O82)+SUMIF($P90:$P124,"&gt;1,5",$O90:$O124))*100/$O$128))</f>
        <v/>
      </c>
      <c r="V128" s="77"/>
      <c r="W128" s="409" t="str">
        <f>IF(AND(OR($W42="",$W42=0),OR($W126="",$W126=0)),"",IF($W42="NO en tabla","NO en tabla",IF(OR($W42&gt;0,$W126&gt;0),SUM($W42,$W84,$W126),"")))</f>
        <v/>
      </c>
      <c r="X128" s="423" t="str">
        <f>IF(OR($W$128="",AND($Y42="",$Y84="",$Y126="")),"",INT((SUMIFS($W6:$W40,$P6:$P40,"&gt;1",$O6:$O40,"&gt;0")+SUMIF($P48:$P82,"&gt;1",$W48:$W82)+SUMIFS($W90:$W124,$P90:$P124,"&gt;1",$O90:$O124,"&gt;0"))*100/$W$128))</f>
        <v/>
      </c>
      <c r="Y128" s="429" t="str">
        <f>IF(OR($W$128="",AND($Y42="",$Y84="",$Y126="")),"",INT((SUMIFS($W6:$W40,$P6:$P40,"&gt;1,5",$O6:$O40,"&gt;0")+SUMIF($P48:$P82,"&gt;1,5",$W48:$W82)+SUMIFS($W90:$W124,$P90:$P124,"&gt;1,5",$O90:$O124,"&gt;0"))*100/$W$128))</f>
        <v/>
      </c>
    </row>
    <row r="129" spans="1:25" ht="21" customHeight="1" thickBot="1" x14ac:dyDescent="0.25">
      <c r="A129" s="380"/>
      <c r="B129" s="677" t="s">
        <v>859</v>
      </c>
      <c r="C129" s="678"/>
      <c r="D129" s="678"/>
      <c r="E129" s="678"/>
      <c r="F129" s="679" t="str">
        <f>IF(OR(SuperficieSector="",SuperficieSector=0,CargaTotal=""),"",CargaTotal/SuperficieSector)</f>
        <v/>
      </c>
      <c r="G129" s="680"/>
      <c r="H129" s="681"/>
      <c r="I129" s="682" t="s">
        <v>860</v>
      </c>
      <c r="J129" s="683"/>
      <c r="K129" s="683"/>
      <c r="L129" s="683"/>
      <c r="M129" s="683"/>
      <c r="N129" s="683"/>
      <c r="O129" s="683"/>
      <c r="P129" s="696" t="str">
        <f>IF(OR(DensidadTotal="",DensidadTotal=0),"",IF(DensidadTotal&lt;=425,"RIESGO BAJO 1",IF(DensidadTotal&lt;=850,"RIESGO BAJO 2",IF(DensidadTotal&lt;=1275,"RIESGO MEDIO 3",IF(DensidadTotal&lt;=1700,"RIESGO MEDIO 4",IF(DensidadTotal&lt;=3400,"RIESGO MEDIO 5",IF(DensidadTotal&lt;=6800,"RIESGO ALTO 6",IF(DensidadTotal&lt;=13600,"RIESGO ALTO 7","RIESGO ALTO 8"))))))))</f>
        <v/>
      </c>
      <c r="Q129" s="697"/>
      <c r="R129" s="697"/>
      <c r="S129" s="706"/>
      <c r="T129" s="707"/>
      <c r="U129" s="707"/>
      <c r="V129" s="707"/>
      <c r="W129" s="707"/>
      <c r="X129" s="707"/>
      <c r="Y129" s="708"/>
    </row>
    <row r="130" spans="1:25" ht="21.95" customHeight="1" thickBot="1" x14ac:dyDescent="0.25">
      <c r="A130" s="671"/>
      <c r="B130" s="672"/>
      <c r="C130" s="672"/>
      <c r="D130" s="672"/>
      <c r="E130" s="672"/>
      <c r="F130" s="672"/>
      <c r="G130" s="672"/>
      <c r="H130" s="672"/>
      <c r="I130" s="672"/>
      <c r="J130" s="672"/>
      <c r="K130" s="672"/>
      <c r="L130" s="672"/>
      <c r="M130" s="672"/>
      <c r="N130" s="672"/>
      <c r="O130" s="672"/>
      <c r="P130" s="672"/>
      <c r="Q130" s="672"/>
      <c r="R130" s="672"/>
      <c r="S130" s="672"/>
      <c r="T130" s="672"/>
      <c r="U130" s="672"/>
      <c r="V130" s="672"/>
      <c r="W130" s="672"/>
      <c r="X130" s="672"/>
      <c r="Y130" s="673"/>
    </row>
    <row r="131" spans="1:25" ht="15" thickTop="1" x14ac:dyDescent="0.2"/>
  </sheetData>
  <sheetProtection password="D8CF" sheet="1" objects="1" scenarios="1" selectLockedCells="1"/>
  <mergeCells count="413">
    <mergeCell ref="K105:L105"/>
    <mergeCell ref="K106:L106"/>
    <mergeCell ref="K99:L99"/>
    <mergeCell ref="K100:L100"/>
    <mergeCell ref="K101:L101"/>
    <mergeCell ref="K102:L102"/>
    <mergeCell ref="K103:L103"/>
    <mergeCell ref="K104:L104"/>
    <mergeCell ref="K93:L93"/>
    <mergeCell ref="K94:L94"/>
    <mergeCell ref="K95:L95"/>
    <mergeCell ref="K96:L96"/>
    <mergeCell ref="K97:L97"/>
    <mergeCell ref="K98:L98"/>
    <mergeCell ref="C101:H101"/>
    <mergeCell ref="C102:H102"/>
    <mergeCell ref="C103:H103"/>
    <mergeCell ref="C104:H104"/>
    <mergeCell ref="C105:H105"/>
    <mergeCell ref="C106:H106"/>
    <mergeCell ref="C95:H95"/>
    <mergeCell ref="C96:H96"/>
    <mergeCell ref="C97:H97"/>
    <mergeCell ref="C98:H98"/>
    <mergeCell ref="C99:H99"/>
    <mergeCell ref="C100:H100"/>
    <mergeCell ref="K64:L64"/>
    <mergeCell ref="A92:B92"/>
    <mergeCell ref="A93:B93"/>
    <mergeCell ref="A94:B94"/>
    <mergeCell ref="C92:H92"/>
    <mergeCell ref="C93:H93"/>
    <mergeCell ref="C94:H94"/>
    <mergeCell ref="K92:L92"/>
    <mergeCell ref="C64:H64"/>
    <mergeCell ref="A81:B81"/>
    <mergeCell ref="C81:H81"/>
    <mergeCell ref="K81:L81"/>
    <mergeCell ref="A82:B82"/>
    <mergeCell ref="C82:H82"/>
    <mergeCell ref="K82:L82"/>
    <mergeCell ref="A79:B79"/>
    <mergeCell ref="C79:H79"/>
    <mergeCell ref="K79:L79"/>
    <mergeCell ref="A80:B80"/>
    <mergeCell ref="C80:H80"/>
    <mergeCell ref="K80:L80"/>
    <mergeCell ref="A77:B77"/>
    <mergeCell ref="C77:H77"/>
    <mergeCell ref="K77:L77"/>
    <mergeCell ref="K60:L60"/>
    <mergeCell ref="K61:L61"/>
    <mergeCell ref="C61:H61"/>
    <mergeCell ref="C62:H62"/>
    <mergeCell ref="C63:H63"/>
    <mergeCell ref="C58:H58"/>
    <mergeCell ref="C59:H59"/>
    <mergeCell ref="C60:H60"/>
    <mergeCell ref="K62:L62"/>
    <mergeCell ref="K63:L63"/>
    <mergeCell ref="A56:B56"/>
    <mergeCell ref="A57:B57"/>
    <mergeCell ref="A58:B58"/>
    <mergeCell ref="A59:B59"/>
    <mergeCell ref="K50:L50"/>
    <mergeCell ref="K51:L51"/>
    <mergeCell ref="K52:L52"/>
    <mergeCell ref="K53:L53"/>
    <mergeCell ref="K54:L54"/>
    <mergeCell ref="K55:L55"/>
    <mergeCell ref="C55:H55"/>
    <mergeCell ref="C56:H56"/>
    <mergeCell ref="C57:H57"/>
    <mergeCell ref="K56:L56"/>
    <mergeCell ref="K57:L57"/>
    <mergeCell ref="K58:L58"/>
    <mergeCell ref="K59:L59"/>
    <mergeCell ref="M21:N21"/>
    <mergeCell ref="M22:N22"/>
    <mergeCell ref="A50:B50"/>
    <mergeCell ref="A51:B51"/>
    <mergeCell ref="A52:B52"/>
    <mergeCell ref="A53:B53"/>
    <mergeCell ref="M15:N15"/>
    <mergeCell ref="M16:N16"/>
    <mergeCell ref="M17:N17"/>
    <mergeCell ref="M18:N18"/>
    <mergeCell ref="M19:N19"/>
    <mergeCell ref="M20:N20"/>
    <mergeCell ref="J20:K20"/>
    <mergeCell ref="J21:K21"/>
    <mergeCell ref="J22:K22"/>
    <mergeCell ref="J16:K16"/>
    <mergeCell ref="J17:K17"/>
    <mergeCell ref="J18:K18"/>
    <mergeCell ref="J19:K19"/>
    <mergeCell ref="H17:I17"/>
    <mergeCell ref="H18:I18"/>
    <mergeCell ref="H19:I19"/>
    <mergeCell ref="H20:I20"/>
    <mergeCell ref="H21:I21"/>
    <mergeCell ref="M8:N8"/>
    <mergeCell ref="M9:N9"/>
    <mergeCell ref="M10:N10"/>
    <mergeCell ref="M11:N11"/>
    <mergeCell ref="M12:N12"/>
    <mergeCell ref="M13:N13"/>
    <mergeCell ref="M14:N14"/>
    <mergeCell ref="J14:K14"/>
    <mergeCell ref="J15:K15"/>
    <mergeCell ref="J8:K8"/>
    <mergeCell ref="J9:K9"/>
    <mergeCell ref="J10:K10"/>
    <mergeCell ref="J11:K11"/>
    <mergeCell ref="J12:K12"/>
    <mergeCell ref="J13:K13"/>
    <mergeCell ref="A19:B19"/>
    <mergeCell ref="A20:B20"/>
    <mergeCell ref="A21:B21"/>
    <mergeCell ref="A10:B10"/>
    <mergeCell ref="A11:B11"/>
    <mergeCell ref="A12:B12"/>
    <mergeCell ref="A13:B13"/>
    <mergeCell ref="A14:B14"/>
    <mergeCell ref="A15:B15"/>
    <mergeCell ref="B129:E129"/>
    <mergeCell ref="F129:H129"/>
    <mergeCell ref="I129:O129"/>
    <mergeCell ref="P129:R129"/>
    <mergeCell ref="S129:Y129"/>
    <mergeCell ref="A130:Y130"/>
    <mergeCell ref="A127:Y127"/>
    <mergeCell ref="A128:B128"/>
    <mergeCell ref="C128:E128"/>
    <mergeCell ref="F128:H128"/>
    <mergeCell ref="J128:N128"/>
    <mergeCell ref="Q128:R128"/>
    <mergeCell ref="A123:B123"/>
    <mergeCell ref="C123:H123"/>
    <mergeCell ref="K123:L123"/>
    <mergeCell ref="A124:B124"/>
    <mergeCell ref="C124:H124"/>
    <mergeCell ref="K124:L124"/>
    <mergeCell ref="A121:B121"/>
    <mergeCell ref="C121:H121"/>
    <mergeCell ref="K121:L121"/>
    <mergeCell ref="A122:B122"/>
    <mergeCell ref="C122:H122"/>
    <mergeCell ref="K122:L122"/>
    <mergeCell ref="A119:B119"/>
    <mergeCell ref="C119:H119"/>
    <mergeCell ref="K119:L119"/>
    <mergeCell ref="A120:B120"/>
    <mergeCell ref="C120:H120"/>
    <mergeCell ref="K120:L120"/>
    <mergeCell ref="A117:B117"/>
    <mergeCell ref="C117:H117"/>
    <mergeCell ref="K117:L117"/>
    <mergeCell ref="A118:B118"/>
    <mergeCell ref="C118:H118"/>
    <mergeCell ref="K118:L118"/>
    <mergeCell ref="A115:B115"/>
    <mergeCell ref="C115:H115"/>
    <mergeCell ref="K115:L115"/>
    <mergeCell ref="A116:B116"/>
    <mergeCell ref="C116:H116"/>
    <mergeCell ref="K116:L116"/>
    <mergeCell ref="A113:B113"/>
    <mergeCell ref="C113:H113"/>
    <mergeCell ref="K113:L113"/>
    <mergeCell ref="A114:B114"/>
    <mergeCell ref="C114:H114"/>
    <mergeCell ref="K114:L114"/>
    <mergeCell ref="A111:B111"/>
    <mergeCell ref="C111:H111"/>
    <mergeCell ref="K111:L111"/>
    <mergeCell ref="A112:B112"/>
    <mergeCell ref="C112:H112"/>
    <mergeCell ref="K112:L112"/>
    <mergeCell ref="A109:B109"/>
    <mergeCell ref="C109:H109"/>
    <mergeCell ref="K109:L109"/>
    <mergeCell ref="A110:B110"/>
    <mergeCell ref="C110:H110"/>
    <mergeCell ref="K110:L110"/>
    <mergeCell ref="A107:B107"/>
    <mergeCell ref="C107:H107"/>
    <mergeCell ref="K107:L107"/>
    <mergeCell ref="A108:B108"/>
    <mergeCell ref="C108:H108"/>
    <mergeCell ref="K108:L108"/>
    <mergeCell ref="A90:B90"/>
    <mergeCell ref="C90:H90"/>
    <mergeCell ref="K90:L90"/>
    <mergeCell ref="A91:B91"/>
    <mergeCell ref="C91:H91"/>
    <mergeCell ref="K91:L91"/>
    <mergeCell ref="A101:B101"/>
    <mergeCell ref="A102:B102"/>
    <mergeCell ref="A103:B103"/>
    <mergeCell ref="A104:B104"/>
    <mergeCell ref="A105:B105"/>
    <mergeCell ref="A106:B106"/>
    <mergeCell ref="A95:B95"/>
    <mergeCell ref="A96:B96"/>
    <mergeCell ref="A97:B97"/>
    <mergeCell ref="A98:B98"/>
    <mergeCell ref="A99:B99"/>
    <mergeCell ref="A100:B100"/>
    <mergeCell ref="M88:N88"/>
    <mergeCell ref="C89:I89"/>
    <mergeCell ref="K89:L89"/>
    <mergeCell ref="Q89:R89"/>
    <mergeCell ref="T89:U89"/>
    <mergeCell ref="X89:Y89"/>
    <mergeCell ref="A85:Y85"/>
    <mergeCell ref="A86:B89"/>
    <mergeCell ref="C86:Y86"/>
    <mergeCell ref="C87:I87"/>
    <mergeCell ref="K87:L87"/>
    <mergeCell ref="M87:N87"/>
    <mergeCell ref="Q87:U87"/>
    <mergeCell ref="W87:Y87"/>
    <mergeCell ref="C88:I88"/>
    <mergeCell ref="K88:L88"/>
    <mergeCell ref="A78:B78"/>
    <mergeCell ref="C78:H78"/>
    <mergeCell ref="K78:L78"/>
    <mergeCell ref="A75:B75"/>
    <mergeCell ref="C75:H75"/>
    <mergeCell ref="K75:L75"/>
    <mergeCell ref="A76:B76"/>
    <mergeCell ref="C76:H76"/>
    <mergeCell ref="K76:L76"/>
    <mergeCell ref="A73:B73"/>
    <mergeCell ref="C73:H73"/>
    <mergeCell ref="K73:L73"/>
    <mergeCell ref="A74:B74"/>
    <mergeCell ref="C74:H74"/>
    <mergeCell ref="K74:L74"/>
    <mergeCell ref="A71:B71"/>
    <mergeCell ref="C71:H71"/>
    <mergeCell ref="K71:L71"/>
    <mergeCell ref="A72:B72"/>
    <mergeCell ref="C72:H72"/>
    <mergeCell ref="K72:L72"/>
    <mergeCell ref="A69:B69"/>
    <mergeCell ref="C69:H69"/>
    <mergeCell ref="K69:L69"/>
    <mergeCell ref="A70:B70"/>
    <mergeCell ref="C70:H70"/>
    <mergeCell ref="K70:L70"/>
    <mergeCell ref="A67:B67"/>
    <mergeCell ref="C67:H67"/>
    <mergeCell ref="K67:L67"/>
    <mergeCell ref="A68:B68"/>
    <mergeCell ref="C68:H68"/>
    <mergeCell ref="K68:L68"/>
    <mergeCell ref="A65:B65"/>
    <mergeCell ref="C65:H65"/>
    <mergeCell ref="K65:L65"/>
    <mergeCell ref="A66:B66"/>
    <mergeCell ref="C66:H66"/>
    <mergeCell ref="K66:L66"/>
    <mergeCell ref="A48:B48"/>
    <mergeCell ref="C48:H48"/>
    <mergeCell ref="K48:L48"/>
    <mergeCell ref="A49:B49"/>
    <mergeCell ref="C49:H49"/>
    <mergeCell ref="K49:L49"/>
    <mergeCell ref="A60:B60"/>
    <mergeCell ref="A61:B61"/>
    <mergeCell ref="A62:B62"/>
    <mergeCell ref="A63:B63"/>
    <mergeCell ref="A64:B64"/>
    <mergeCell ref="C50:H50"/>
    <mergeCell ref="C51:H51"/>
    <mergeCell ref="C52:H52"/>
    <mergeCell ref="C53:H53"/>
    <mergeCell ref="C54:H54"/>
    <mergeCell ref="A54:B54"/>
    <mergeCell ref="A55:B55"/>
    <mergeCell ref="A40:B40"/>
    <mergeCell ref="H40:I40"/>
    <mergeCell ref="J40:K40"/>
    <mergeCell ref="M40:N40"/>
    <mergeCell ref="A43:Y43"/>
    <mergeCell ref="A44:B47"/>
    <mergeCell ref="C44:Y44"/>
    <mergeCell ref="C45:I45"/>
    <mergeCell ref="K45:L45"/>
    <mergeCell ref="M45:N45"/>
    <mergeCell ref="Q45:U45"/>
    <mergeCell ref="W45:Y45"/>
    <mergeCell ref="C46:I46"/>
    <mergeCell ref="K46:L46"/>
    <mergeCell ref="M46:N46"/>
    <mergeCell ref="C47:I47"/>
    <mergeCell ref="K47:L47"/>
    <mergeCell ref="Q47:R47"/>
    <mergeCell ref="T47:U47"/>
    <mergeCell ref="X47:Y47"/>
    <mergeCell ref="A38:B38"/>
    <mergeCell ref="H38:I38"/>
    <mergeCell ref="J38:K38"/>
    <mergeCell ref="M38:N38"/>
    <mergeCell ref="A39:B39"/>
    <mergeCell ref="H39:I39"/>
    <mergeCell ref="J39:K39"/>
    <mergeCell ref="M39:N39"/>
    <mergeCell ref="A36:B36"/>
    <mergeCell ref="H36:I36"/>
    <mergeCell ref="J36:K36"/>
    <mergeCell ref="M36:N36"/>
    <mergeCell ref="A37:B37"/>
    <mergeCell ref="H37:I37"/>
    <mergeCell ref="J37:K37"/>
    <mergeCell ref="M37:N37"/>
    <mergeCell ref="A34:B34"/>
    <mergeCell ref="H34:I34"/>
    <mergeCell ref="J34:K34"/>
    <mergeCell ref="M34:N34"/>
    <mergeCell ref="A35:B35"/>
    <mergeCell ref="H35:I35"/>
    <mergeCell ref="J35:K35"/>
    <mergeCell ref="M35:N35"/>
    <mergeCell ref="A32:B32"/>
    <mergeCell ref="H32:I32"/>
    <mergeCell ref="J32:K32"/>
    <mergeCell ref="M32:N32"/>
    <mergeCell ref="A33:B33"/>
    <mergeCell ref="H33:I33"/>
    <mergeCell ref="J33:K33"/>
    <mergeCell ref="M33:N33"/>
    <mergeCell ref="A30:B30"/>
    <mergeCell ref="H30:I30"/>
    <mergeCell ref="J30:K30"/>
    <mergeCell ref="M30:N30"/>
    <mergeCell ref="A31:B31"/>
    <mergeCell ref="H31:I31"/>
    <mergeCell ref="J31:K31"/>
    <mergeCell ref="M31:N31"/>
    <mergeCell ref="A28:B28"/>
    <mergeCell ref="H28:I28"/>
    <mergeCell ref="J28:K28"/>
    <mergeCell ref="M28:N28"/>
    <mergeCell ref="A29:B29"/>
    <mergeCell ref="H29:I29"/>
    <mergeCell ref="J29:K29"/>
    <mergeCell ref="M29:N29"/>
    <mergeCell ref="A26:B26"/>
    <mergeCell ref="H26:I26"/>
    <mergeCell ref="J26:K26"/>
    <mergeCell ref="M26:N26"/>
    <mergeCell ref="A27:B27"/>
    <mergeCell ref="H27:I27"/>
    <mergeCell ref="J27:K27"/>
    <mergeCell ref="M27:N27"/>
    <mergeCell ref="A24:B24"/>
    <mergeCell ref="H24:I24"/>
    <mergeCell ref="J24:K24"/>
    <mergeCell ref="M24:N24"/>
    <mergeCell ref="A25:B25"/>
    <mergeCell ref="H25:I25"/>
    <mergeCell ref="J25:K25"/>
    <mergeCell ref="M25:N25"/>
    <mergeCell ref="A7:B7"/>
    <mergeCell ref="H7:I7"/>
    <mergeCell ref="J7:K7"/>
    <mergeCell ref="M7:N7"/>
    <mergeCell ref="A23:B23"/>
    <mergeCell ref="H23:I23"/>
    <mergeCell ref="J23:K23"/>
    <mergeCell ref="M23:N23"/>
    <mergeCell ref="A8:B8"/>
    <mergeCell ref="A9:B9"/>
    <mergeCell ref="H22:I22"/>
    <mergeCell ref="A22:B22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A16:B16"/>
    <mergeCell ref="A17:B17"/>
    <mergeCell ref="A18:B18"/>
    <mergeCell ref="A6:B6"/>
    <mergeCell ref="H6:I6"/>
    <mergeCell ref="J6:K6"/>
    <mergeCell ref="M6:N6"/>
    <mergeCell ref="J4:L4"/>
    <mergeCell ref="M4:N4"/>
    <mergeCell ref="C5:D5"/>
    <mergeCell ref="H5:I5"/>
    <mergeCell ref="J5:L5"/>
    <mergeCell ref="M5:N5"/>
    <mergeCell ref="A1:Y1"/>
    <mergeCell ref="A2:B5"/>
    <mergeCell ref="C2:Y2"/>
    <mergeCell ref="C3:D3"/>
    <mergeCell ref="G3:I3"/>
    <mergeCell ref="J3:N3"/>
    <mergeCell ref="Q3:U3"/>
    <mergeCell ref="W3:Y3"/>
    <mergeCell ref="C4:D4"/>
    <mergeCell ref="G4:I4"/>
    <mergeCell ref="Q5:R5"/>
    <mergeCell ref="T5:U5"/>
    <mergeCell ref="X5:Y5"/>
  </mergeCells>
  <dataValidations count="7">
    <dataValidation type="decimal" allowBlank="1" showInputMessage="1" showErrorMessage="1" error="Fuera del rango_x000a_[1,00 m²; 10.000.000,00 m²]" sqref="A129">
      <formula1>1</formula1>
      <formula2>10000000</formula2>
    </dataValidation>
    <dataValidation type="decimal" allowBlank="1" showInputMessage="1" showErrorMessage="1" error="Excede el límite de 20.000 m²" sqref="J48:J82 W90:W124">
      <formula1>0</formula1>
      <formula2>20000</formula2>
    </dataValidation>
    <dataValidation type="decimal" allowBlank="1" showInputMessage="1" showErrorMessage="1" error="Excede el límite de 500.000 kg" sqref="E6:E40">
      <formula1>0</formula1>
      <formula2>500000</formula2>
    </dataValidation>
    <dataValidation type="list" allowBlank="1" showInputMessage="1" showErrorMessage="1" sqref="M6:N40">
      <formula1>"Fabr./Venta,Almcto."</formula1>
    </dataValidation>
    <dataValidation type="list" allowBlank="1" showInputMessage="1" showErrorMessage="1" sqref="H6:I40 N48:N82 N90:N124">
      <formula1>"1,0,1,3,1,6"</formula1>
    </dataValidation>
    <dataValidation type="decimal" allowBlank="1" showInputMessage="1" showErrorMessage="1" error="Excede el límite de 40.000 m³" sqref="J90:J124">
      <formula1>0</formula1>
      <formula2>40000</formula2>
    </dataValidation>
    <dataValidation type="decimal" allowBlank="1" showInputMessage="1" showErrorMessage="1" error="Excede el limite de 200.000 m²" sqref="W6:W40">
      <formula1>0</formula1>
      <formula2>200000</formula2>
    </dataValidation>
  </dataValidations>
  <pageMargins left="0.7" right="0.7" top="0.75" bottom="0.75" header="0.3" footer="0.3"/>
  <pageSetup paperSize="9" scale="5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Elegir Actividad">
          <x14:formula1>
            <xm:f>'Tabla 1.2 Almcto'!$A$6:$A$224</xm:f>
          </x14:formula1>
          <xm:sqref>C90:C124</xm:sqref>
        </x14:dataValidation>
        <x14:dataValidation type="list" allowBlank="1" showInputMessage="1" showErrorMessage="1" prompt="Elegir Actividad">
          <x14:formula1>
            <xm:f>'Tabla 1.2 Fab&amp;Venta'!$A$6:$A$496</xm:f>
          </x14:formula1>
          <xm:sqref>C48:C82</xm:sqref>
        </x14:dataValidation>
        <x14:dataValidation type="list" allowBlank="1" showInputMessage="1" showErrorMessage="1" prompt="Elegir Epígrafe">
          <x14:formula1>
            <xm:f>'Tabla 1.4 RSCIEI'!$A$5:$A$139</xm:f>
          </x14:formula1>
          <xm:sqref>C6:C40</xm:sqref>
        </x14:dataValidation>
        <x14:dataValidation type="list" allowBlank="1" showInputMessage="1" showErrorMessage="1" prompt="Elegir Actividad">
          <x14:formula1>
            <xm:f>'Tabla 1.2 RSCIEI'!$A$7:$A$559</xm:f>
          </x14:formula1>
          <xm:sqref>J6:K40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zoomScaleNormal="100" workbookViewId="0">
      <selection activeCell="G58" sqref="G58"/>
    </sheetView>
  </sheetViews>
  <sheetFormatPr baseColWidth="10" defaultRowHeight="14.25" x14ac:dyDescent="0.2"/>
  <cols>
    <col min="1" max="1" width="27.7109375" style="15" customWidth="1"/>
    <col min="2" max="2" width="8.7109375" style="15" customWidth="1"/>
    <col min="3" max="3" width="27.7109375" style="15" customWidth="1"/>
    <col min="4" max="4" width="8.7109375" style="15" customWidth="1"/>
    <col min="5" max="5" width="27.7109375" style="15" customWidth="1"/>
    <col min="6" max="6" width="8.7109375" style="15" customWidth="1"/>
    <col min="7" max="16384" width="11.42578125" style="15"/>
  </cols>
  <sheetData>
    <row r="1" spans="1:6" ht="22.5" customHeight="1" thickTop="1" x14ac:dyDescent="0.25">
      <c r="A1" s="787" t="s">
        <v>872</v>
      </c>
      <c r="B1" s="788"/>
      <c r="C1" s="788"/>
      <c r="D1" s="788"/>
      <c r="E1" s="788"/>
      <c r="F1" s="789"/>
    </row>
    <row r="2" spans="1:6" ht="22.5" customHeight="1" x14ac:dyDescent="0.2">
      <c r="A2" s="804" t="s">
        <v>874</v>
      </c>
      <c r="B2" s="805"/>
      <c r="C2" s="805"/>
      <c r="D2" s="805"/>
      <c r="E2" s="805"/>
      <c r="F2" s="806"/>
    </row>
    <row r="3" spans="1:6" ht="27.75" customHeight="1" thickBot="1" x14ac:dyDescent="0.25">
      <c r="A3" s="801" t="s">
        <v>888</v>
      </c>
      <c r="B3" s="802"/>
      <c r="C3" s="802"/>
      <c r="D3" s="802"/>
      <c r="E3" s="802"/>
      <c r="F3" s="803"/>
    </row>
    <row r="4" spans="1:6" ht="22.5" customHeight="1" thickBot="1" x14ac:dyDescent="0.25">
      <c r="A4" s="812" t="s">
        <v>873</v>
      </c>
      <c r="B4" s="813"/>
      <c r="C4" s="813"/>
      <c r="D4" s="813"/>
      <c r="E4" s="813"/>
      <c r="F4" s="793"/>
    </row>
    <row r="5" spans="1:6" ht="17.25" thickBot="1" x14ac:dyDescent="0.25">
      <c r="A5" s="811" t="s">
        <v>885</v>
      </c>
      <c r="B5" s="791"/>
      <c r="C5" s="790" t="s">
        <v>886</v>
      </c>
      <c r="D5" s="791"/>
      <c r="E5" s="792" t="s">
        <v>887</v>
      </c>
      <c r="F5" s="793"/>
    </row>
    <row r="6" spans="1:6" ht="45.95" customHeight="1" x14ac:dyDescent="0.2">
      <c r="A6" s="779" t="s">
        <v>875</v>
      </c>
      <c r="B6" s="776"/>
      <c r="C6" s="794"/>
      <c r="D6" s="778"/>
      <c r="E6" s="797"/>
      <c r="F6" s="798"/>
    </row>
    <row r="7" spans="1:6" ht="45.95" customHeight="1" x14ac:dyDescent="0.2">
      <c r="A7" s="779" t="s">
        <v>876</v>
      </c>
      <c r="B7" s="776"/>
      <c r="C7" s="795" t="s">
        <v>877</v>
      </c>
      <c r="D7" s="796"/>
      <c r="E7" s="799"/>
      <c r="F7" s="800"/>
    </row>
    <row r="8" spans="1:6" ht="45.95" customHeight="1" x14ac:dyDescent="0.2">
      <c r="A8" s="777"/>
      <c r="B8" s="778"/>
      <c r="C8" s="775" t="s">
        <v>878</v>
      </c>
      <c r="D8" s="776"/>
      <c r="E8" s="775" t="s">
        <v>879</v>
      </c>
      <c r="F8" s="807"/>
    </row>
    <row r="9" spans="1:6" ht="45.95" customHeight="1" x14ac:dyDescent="0.2">
      <c r="A9" s="779" t="s">
        <v>880</v>
      </c>
      <c r="B9" s="776"/>
      <c r="C9" s="775" t="s">
        <v>881</v>
      </c>
      <c r="D9" s="776"/>
      <c r="E9" s="775" t="s">
        <v>882</v>
      </c>
      <c r="F9" s="807"/>
    </row>
    <row r="10" spans="1:6" ht="45.95" customHeight="1" x14ac:dyDescent="0.2">
      <c r="A10" s="779" t="s">
        <v>883</v>
      </c>
      <c r="B10" s="776"/>
      <c r="C10" s="782"/>
      <c r="D10" s="783"/>
      <c r="E10" s="808"/>
      <c r="F10" s="809"/>
    </row>
    <row r="11" spans="1:6" ht="28.5" customHeight="1" x14ac:dyDescent="0.2">
      <c r="A11" s="784"/>
      <c r="B11" s="783"/>
      <c r="C11" s="775" t="s">
        <v>901</v>
      </c>
      <c r="D11" s="776"/>
      <c r="E11" s="808"/>
      <c r="F11" s="809"/>
    </row>
    <row r="12" spans="1:6" ht="45.95" customHeight="1" thickBot="1" x14ac:dyDescent="0.25">
      <c r="A12" s="780" t="s">
        <v>884</v>
      </c>
      <c r="B12" s="781"/>
      <c r="C12" s="785"/>
      <c r="D12" s="786"/>
      <c r="E12" s="785"/>
      <c r="F12" s="810"/>
    </row>
    <row r="13" spans="1:6" ht="9.9499999999999993" customHeight="1" thickBot="1" x14ac:dyDescent="0.25">
      <c r="A13" s="724"/>
      <c r="B13" s="725"/>
      <c r="C13" s="725"/>
      <c r="D13" s="725"/>
      <c r="E13" s="725"/>
      <c r="F13" s="726"/>
    </row>
    <row r="14" spans="1:6" ht="22.5" customHeight="1" thickBot="1" x14ac:dyDescent="0.25">
      <c r="A14" s="761" t="s">
        <v>889</v>
      </c>
      <c r="B14" s="762"/>
      <c r="C14" s="762"/>
      <c r="D14" s="762"/>
      <c r="E14" s="762"/>
      <c r="F14" s="763"/>
    </row>
    <row r="15" spans="1:6" ht="15" customHeight="1" x14ac:dyDescent="0.2">
      <c r="A15" s="773" t="s">
        <v>890</v>
      </c>
      <c r="B15" s="774"/>
      <c r="C15" s="758" t="s">
        <v>894</v>
      </c>
      <c r="D15" s="759"/>
      <c r="E15" s="758" t="s">
        <v>899</v>
      </c>
      <c r="F15" s="764"/>
    </row>
    <row r="16" spans="1:6" ht="15" customHeight="1" x14ac:dyDescent="0.2">
      <c r="A16" s="750" t="s">
        <v>31</v>
      </c>
      <c r="B16" s="751"/>
      <c r="C16" s="760" t="s">
        <v>257</v>
      </c>
      <c r="D16" s="751"/>
      <c r="E16" s="760" t="s">
        <v>301</v>
      </c>
      <c r="F16" s="765"/>
    </row>
    <row r="17" spans="1:6" ht="15" customHeight="1" x14ac:dyDescent="0.2">
      <c r="A17" s="750" t="s">
        <v>891</v>
      </c>
      <c r="B17" s="751"/>
      <c r="C17" s="760" t="s">
        <v>454</v>
      </c>
      <c r="D17" s="751"/>
      <c r="E17" s="760" t="s">
        <v>897</v>
      </c>
      <c r="F17" s="765"/>
    </row>
    <row r="18" spans="1:6" ht="15" customHeight="1" x14ac:dyDescent="0.2">
      <c r="A18" s="750" t="s">
        <v>892</v>
      </c>
      <c r="B18" s="751"/>
      <c r="C18" s="760" t="s">
        <v>461</v>
      </c>
      <c r="D18" s="751"/>
      <c r="E18" s="760" t="s">
        <v>613</v>
      </c>
      <c r="F18" s="765"/>
    </row>
    <row r="19" spans="1:6" ht="15" customHeight="1" x14ac:dyDescent="0.2">
      <c r="A19" s="750" t="s">
        <v>893</v>
      </c>
      <c r="B19" s="751"/>
      <c r="C19" s="760" t="s">
        <v>293</v>
      </c>
      <c r="D19" s="751"/>
      <c r="E19" s="760" t="s">
        <v>898</v>
      </c>
      <c r="F19" s="765"/>
    </row>
    <row r="20" spans="1:6" ht="15" customHeight="1" x14ac:dyDescent="0.2">
      <c r="A20" s="750" t="s">
        <v>498</v>
      </c>
      <c r="B20" s="751"/>
      <c r="C20" s="760" t="s">
        <v>298</v>
      </c>
      <c r="D20" s="751"/>
      <c r="E20" s="760" t="s">
        <v>820</v>
      </c>
      <c r="F20" s="765"/>
    </row>
    <row r="21" spans="1:6" ht="15" customHeight="1" x14ac:dyDescent="0.2">
      <c r="A21" s="750" t="s">
        <v>517</v>
      </c>
      <c r="B21" s="751"/>
      <c r="C21" s="760" t="s">
        <v>467</v>
      </c>
      <c r="D21" s="751"/>
      <c r="E21" s="770"/>
      <c r="F21" s="771"/>
    </row>
    <row r="22" spans="1:6" ht="15" customHeight="1" x14ac:dyDescent="0.2">
      <c r="A22" s="752"/>
      <c r="B22" s="753"/>
      <c r="C22" s="760" t="s">
        <v>324</v>
      </c>
      <c r="D22" s="751"/>
      <c r="E22" s="770"/>
      <c r="F22" s="771"/>
    </row>
    <row r="23" spans="1:6" ht="15" customHeight="1" x14ac:dyDescent="0.2">
      <c r="A23" s="754"/>
      <c r="B23" s="755"/>
      <c r="C23" s="760" t="s">
        <v>505</v>
      </c>
      <c r="D23" s="751"/>
      <c r="E23" s="770"/>
      <c r="F23" s="771"/>
    </row>
    <row r="24" spans="1:6" ht="15" customHeight="1" x14ac:dyDescent="0.2">
      <c r="A24" s="754"/>
      <c r="B24" s="755"/>
      <c r="C24" s="760" t="s">
        <v>895</v>
      </c>
      <c r="D24" s="751"/>
      <c r="E24" s="770"/>
      <c r="F24" s="771"/>
    </row>
    <row r="25" spans="1:6" ht="15" customHeight="1" x14ac:dyDescent="0.2">
      <c r="A25" s="754"/>
      <c r="B25" s="755"/>
      <c r="C25" s="760" t="s">
        <v>514</v>
      </c>
      <c r="D25" s="751"/>
      <c r="E25" s="770"/>
      <c r="F25" s="771"/>
    </row>
    <row r="26" spans="1:6" ht="15" customHeight="1" x14ac:dyDescent="0.2">
      <c r="A26" s="754"/>
      <c r="B26" s="755"/>
      <c r="C26" s="760" t="s">
        <v>535</v>
      </c>
      <c r="D26" s="751"/>
      <c r="E26" s="770"/>
      <c r="F26" s="771"/>
    </row>
    <row r="27" spans="1:6" ht="15" customHeight="1" thickBot="1" x14ac:dyDescent="0.25">
      <c r="A27" s="756"/>
      <c r="B27" s="757"/>
      <c r="C27" s="769" t="s">
        <v>896</v>
      </c>
      <c r="D27" s="757"/>
      <c r="E27" s="769"/>
      <c r="F27" s="772"/>
    </row>
    <row r="28" spans="1:6" ht="9.9499999999999993" customHeight="1" thickBot="1" x14ac:dyDescent="0.25">
      <c r="A28" s="724"/>
      <c r="B28" s="725"/>
      <c r="C28" s="725"/>
      <c r="D28" s="725"/>
      <c r="E28" s="725"/>
      <c r="F28" s="726"/>
    </row>
    <row r="29" spans="1:6" ht="22.5" customHeight="1" thickBot="1" x14ac:dyDescent="0.25">
      <c r="A29" s="735" t="s">
        <v>949</v>
      </c>
      <c r="B29" s="736"/>
      <c r="C29" s="736"/>
      <c r="D29" s="736"/>
      <c r="E29" s="736"/>
      <c r="F29" s="737"/>
    </row>
    <row r="30" spans="1:6" ht="15" customHeight="1" x14ac:dyDescent="0.2">
      <c r="A30" s="170" t="s">
        <v>435</v>
      </c>
      <c r="B30" s="165" t="s">
        <v>827</v>
      </c>
      <c r="C30" s="164" t="s">
        <v>927</v>
      </c>
      <c r="D30" s="165" t="s">
        <v>834</v>
      </c>
      <c r="E30" s="164" t="s">
        <v>916</v>
      </c>
      <c r="F30" s="171" t="s">
        <v>917</v>
      </c>
    </row>
    <row r="31" spans="1:6" ht="15" customHeight="1" x14ac:dyDescent="0.2">
      <c r="A31" s="172" t="s">
        <v>902</v>
      </c>
      <c r="B31" s="167" t="s">
        <v>829</v>
      </c>
      <c r="C31" s="166" t="s">
        <v>453</v>
      </c>
      <c r="D31" s="167" t="s">
        <v>826</v>
      </c>
      <c r="E31" s="166" t="s">
        <v>918</v>
      </c>
      <c r="F31" s="173" t="s">
        <v>917</v>
      </c>
    </row>
    <row r="32" spans="1:6" ht="15" customHeight="1" x14ac:dyDescent="0.2">
      <c r="A32" s="172" t="s">
        <v>903</v>
      </c>
      <c r="B32" s="167" t="s">
        <v>829</v>
      </c>
      <c r="C32" s="166" t="s">
        <v>928</v>
      </c>
      <c r="D32" s="167" t="s">
        <v>826</v>
      </c>
      <c r="E32" s="166" t="s">
        <v>919</v>
      </c>
      <c r="F32" s="173" t="s">
        <v>917</v>
      </c>
    </row>
    <row r="33" spans="1:6" ht="15" customHeight="1" x14ac:dyDescent="0.2">
      <c r="A33" s="172" t="s">
        <v>904</v>
      </c>
      <c r="B33" s="167" t="s">
        <v>905</v>
      </c>
      <c r="C33" s="166" t="s">
        <v>929</v>
      </c>
      <c r="D33" s="167" t="s">
        <v>826</v>
      </c>
      <c r="E33" s="166" t="s">
        <v>920</v>
      </c>
      <c r="F33" s="173" t="s">
        <v>917</v>
      </c>
    </row>
    <row r="34" spans="1:6" ht="15" customHeight="1" x14ac:dyDescent="0.2">
      <c r="A34" s="172" t="s">
        <v>906</v>
      </c>
      <c r="B34" s="167" t="s">
        <v>907</v>
      </c>
      <c r="C34" s="166" t="s">
        <v>930</v>
      </c>
      <c r="D34" s="167" t="s">
        <v>831</v>
      </c>
      <c r="E34" s="166" t="s">
        <v>921</v>
      </c>
      <c r="F34" s="173" t="s">
        <v>917</v>
      </c>
    </row>
    <row r="35" spans="1:6" ht="15" customHeight="1" x14ac:dyDescent="0.2">
      <c r="A35" s="174" t="s">
        <v>908</v>
      </c>
      <c r="B35" s="167" t="s">
        <v>909</v>
      </c>
      <c r="C35" s="166" t="s">
        <v>468</v>
      </c>
      <c r="D35" s="167" t="s">
        <v>831</v>
      </c>
      <c r="E35" s="166" t="s">
        <v>922</v>
      </c>
      <c r="F35" s="173" t="s">
        <v>923</v>
      </c>
    </row>
    <row r="36" spans="1:6" ht="15" customHeight="1" x14ac:dyDescent="0.2">
      <c r="A36" s="172" t="s">
        <v>910</v>
      </c>
      <c r="B36" s="167" t="s">
        <v>907</v>
      </c>
      <c r="C36" s="166" t="s">
        <v>331</v>
      </c>
      <c r="D36" s="167" t="s">
        <v>826</v>
      </c>
      <c r="E36" s="166" t="s">
        <v>924</v>
      </c>
      <c r="F36" s="173" t="s">
        <v>900</v>
      </c>
    </row>
    <row r="37" spans="1:6" ht="15" customHeight="1" x14ac:dyDescent="0.2">
      <c r="A37" s="174" t="s">
        <v>911</v>
      </c>
      <c r="B37" s="167" t="s">
        <v>912</v>
      </c>
      <c r="C37" s="166" t="s">
        <v>931</v>
      </c>
      <c r="D37" s="167" t="s">
        <v>826</v>
      </c>
      <c r="E37" s="166" t="s">
        <v>925</v>
      </c>
      <c r="F37" s="173" t="s">
        <v>917</v>
      </c>
    </row>
    <row r="38" spans="1:6" ht="15" customHeight="1" x14ac:dyDescent="0.2">
      <c r="A38" s="174" t="s">
        <v>913</v>
      </c>
      <c r="B38" s="167" t="s">
        <v>827</v>
      </c>
      <c r="C38" s="166" t="s">
        <v>932</v>
      </c>
      <c r="D38" s="167" t="s">
        <v>933</v>
      </c>
      <c r="E38" s="166" t="s">
        <v>747</v>
      </c>
      <c r="F38" s="173" t="s">
        <v>917</v>
      </c>
    </row>
    <row r="39" spans="1:6" ht="15" customHeight="1" x14ac:dyDescent="0.2">
      <c r="A39" s="174" t="s">
        <v>914</v>
      </c>
      <c r="B39" s="167" t="s">
        <v>827</v>
      </c>
      <c r="C39" s="166" t="s">
        <v>491</v>
      </c>
      <c r="D39" s="167" t="s">
        <v>826</v>
      </c>
      <c r="E39" s="166" t="s">
        <v>948</v>
      </c>
      <c r="F39" s="173" t="s">
        <v>828</v>
      </c>
    </row>
    <row r="40" spans="1:6" ht="15" customHeight="1" x14ac:dyDescent="0.2">
      <c r="A40" s="172" t="s">
        <v>633</v>
      </c>
      <c r="B40" s="167" t="s">
        <v>909</v>
      </c>
      <c r="C40" s="166" t="s">
        <v>934</v>
      </c>
      <c r="D40" s="167" t="s">
        <v>831</v>
      </c>
      <c r="E40" s="166" t="s">
        <v>926</v>
      </c>
      <c r="F40" s="173" t="s">
        <v>917</v>
      </c>
    </row>
    <row r="41" spans="1:6" ht="15" customHeight="1" x14ac:dyDescent="0.2">
      <c r="A41" s="174" t="s">
        <v>915</v>
      </c>
      <c r="B41" s="167" t="s">
        <v>827</v>
      </c>
      <c r="C41" s="166" t="s">
        <v>935</v>
      </c>
      <c r="D41" s="167" t="s">
        <v>826</v>
      </c>
      <c r="E41" s="744"/>
      <c r="F41" s="745"/>
    </row>
    <row r="42" spans="1:6" ht="15" customHeight="1" x14ac:dyDescent="0.2">
      <c r="A42" s="738"/>
      <c r="B42" s="739"/>
      <c r="C42" s="166" t="s">
        <v>936</v>
      </c>
      <c r="D42" s="167" t="s">
        <v>826</v>
      </c>
      <c r="E42" s="746"/>
      <c r="F42" s="747"/>
    </row>
    <row r="43" spans="1:6" ht="15" customHeight="1" x14ac:dyDescent="0.2">
      <c r="A43" s="740"/>
      <c r="B43" s="741"/>
      <c r="C43" s="166" t="s">
        <v>937</v>
      </c>
      <c r="D43" s="167" t="s">
        <v>831</v>
      </c>
      <c r="E43" s="746"/>
      <c r="F43" s="747"/>
    </row>
    <row r="44" spans="1:6" ht="15" customHeight="1" x14ac:dyDescent="0.2">
      <c r="A44" s="740"/>
      <c r="B44" s="741"/>
      <c r="C44" s="166" t="s">
        <v>938</v>
      </c>
      <c r="D44" s="167" t="s">
        <v>826</v>
      </c>
      <c r="E44" s="746"/>
      <c r="F44" s="747"/>
    </row>
    <row r="45" spans="1:6" ht="15" customHeight="1" x14ac:dyDescent="0.2">
      <c r="A45" s="740"/>
      <c r="B45" s="741"/>
      <c r="C45" s="166" t="s">
        <v>74</v>
      </c>
      <c r="D45" s="167" t="s">
        <v>834</v>
      </c>
      <c r="E45" s="746"/>
      <c r="F45" s="747"/>
    </row>
    <row r="46" spans="1:6" ht="15" customHeight="1" x14ac:dyDescent="0.2">
      <c r="A46" s="740"/>
      <c r="B46" s="741"/>
      <c r="C46" s="166" t="s">
        <v>508</v>
      </c>
      <c r="D46" s="167" t="s">
        <v>826</v>
      </c>
      <c r="E46" s="746"/>
      <c r="F46" s="747"/>
    </row>
    <row r="47" spans="1:6" ht="15" customHeight="1" x14ac:dyDescent="0.2">
      <c r="A47" s="740"/>
      <c r="B47" s="741"/>
      <c r="C47" s="166" t="s">
        <v>939</v>
      </c>
      <c r="D47" s="167" t="s">
        <v>826</v>
      </c>
      <c r="E47" s="746"/>
      <c r="F47" s="747"/>
    </row>
    <row r="48" spans="1:6" ht="15" customHeight="1" x14ac:dyDescent="0.2">
      <c r="A48" s="740"/>
      <c r="B48" s="741"/>
      <c r="C48" s="166" t="s">
        <v>687</v>
      </c>
      <c r="D48" s="167" t="s">
        <v>940</v>
      </c>
      <c r="E48" s="746"/>
      <c r="F48" s="747"/>
    </row>
    <row r="49" spans="1:6" ht="15" customHeight="1" x14ac:dyDescent="0.2">
      <c r="A49" s="740"/>
      <c r="B49" s="741"/>
      <c r="C49" s="166" t="s">
        <v>947</v>
      </c>
      <c r="D49" s="167" t="s">
        <v>933</v>
      </c>
      <c r="E49" s="746"/>
      <c r="F49" s="747"/>
    </row>
    <row r="50" spans="1:6" ht="15" customHeight="1" x14ac:dyDescent="0.2">
      <c r="A50" s="740"/>
      <c r="B50" s="741"/>
      <c r="C50" s="166" t="s">
        <v>941</v>
      </c>
      <c r="D50" s="167" t="s">
        <v>940</v>
      </c>
      <c r="E50" s="746"/>
      <c r="F50" s="747"/>
    </row>
    <row r="51" spans="1:6" ht="15" customHeight="1" x14ac:dyDescent="0.2">
      <c r="A51" s="740"/>
      <c r="B51" s="741"/>
      <c r="C51" s="166" t="s">
        <v>942</v>
      </c>
      <c r="D51" s="167" t="s">
        <v>826</v>
      </c>
      <c r="E51" s="746"/>
      <c r="F51" s="747"/>
    </row>
    <row r="52" spans="1:6" ht="15" customHeight="1" x14ac:dyDescent="0.2">
      <c r="A52" s="740"/>
      <c r="B52" s="741"/>
      <c r="C52" s="166" t="s">
        <v>943</v>
      </c>
      <c r="D52" s="167" t="s">
        <v>940</v>
      </c>
      <c r="E52" s="746"/>
      <c r="F52" s="747"/>
    </row>
    <row r="53" spans="1:6" x14ac:dyDescent="0.2">
      <c r="A53" s="740"/>
      <c r="B53" s="741"/>
      <c r="C53" s="166" t="s">
        <v>944</v>
      </c>
      <c r="D53" s="167" t="s">
        <v>826</v>
      </c>
      <c r="E53" s="746"/>
      <c r="F53" s="747"/>
    </row>
    <row r="54" spans="1:6" x14ac:dyDescent="0.2">
      <c r="A54" s="740"/>
      <c r="B54" s="741"/>
      <c r="C54" s="166" t="s">
        <v>945</v>
      </c>
      <c r="D54" s="167" t="s">
        <v>826</v>
      </c>
      <c r="E54" s="746"/>
      <c r="F54" s="747"/>
    </row>
    <row r="55" spans="1:6" x14ac:dyDescent="0.2">
      <c r="A55" s="740"/>
      <c r="B55" s="741"/>
      <c r="C55" s="166" t="s">
        <v>946</v>
      </c>
      <c r="D55" s="167" t="s">
        <v>933</v>
      </c>
      <c r="E55" s="746"/>
      <c r="F55" s="747"/>
    </row>
    <row r="56" spans="1:6" ht="15" thickBot="1" x14ac:dyDescent="0.25">
      <c r="A56" s="742"/>
      <c r="B56" s="743"/>
      <c r="C56" s="168" t="s">
        <v>532</v>
      </c>
      <c r="D56" s="169" t="s">
        <v>826</v>
      </c>
      <c r="E56" s="748"/>
      <c r="F56" s="749"/>
    </row>
    <row r="57" spans="1:6" ht="21.95" customHeight="1" thickBot="1" x14ac:dyDescent="0.25">
      <c r="A57" s="766"/>
      <c r="B57" s="767"/>
      <c r="C57" s="767"/>
      <c r="D57" s="767"/>
      <c r="E57" s="767"/>
      <c r="F57" s="768"/>
    </row>
    <row r="58" spans="1:6" ht="15" thickTop="1" x14ac:dyDescent="0.2"/>
  </sheetData>
  <sheetProtection password="D8CF" sheet="1" objects="1" scenarios="1" selectLockedCells="1"/>
  <mergeCells count="60">
    <mergeCell ref="E8:F8"/>
    <mergeCell ref="E9:F9"/>
    <mergeCell ref="E10:F12"/>
    <mergeCell ref="A5:B5"/>
    <mergeCell ref="A4:F4"/>
    <mergeCell ref="A1:F1"/>
    <mergeCell ref="C5:D5"/>
    <mergeCell ref="E5:F5"/>
    <mergeCell ref="C6:D6"/>
    <mergeCell ref="C7:D7"/>
    <mergeCell ref="E6:F7"/>
    <mergeCell ref="A6:B6"/>
    <mergeCell ref="A7:B7"/>
    <mergeCell ref="A3:F3"/>
    <mergeCell ref="A2:F2"/>
    <mergeCell ref="A15:B15"/>
    <mergeCell ref="A16:B16"/>
    <mergeCell ref="A17:B17"/>
    <mergeCell ref="C8:D8"/>
    <mergeCell ref="A8:B8"/>
    <mergeCell ref="A9:B9"/>
    <mergeCell ref="A10:B10"/>
    <mergeCell ref="A12:B12"/>
    <mergeCell ref="C10:D10"/>
    <mergeCell ref="C11:D11"/>
    <mergeCell ref="A11:B11"/>
    <mergeCell ref="C12:D12"/>
    <mergeCell ref="C9:D9"/>
    <mergeCell ref="A57:F57"/>
    <mergeCell ref="C26:D26"/>
    <mergeCell ref="C27:D27"/>
    <mergeCell ref="E17:F17"/>
    <mergeCell ref="E18:F18"/>
    <mergeCell ref="E19:F19"/>
    <mergeCell ref="E20:F20"/>
    <mergeCell ref="E21:F27"/>
    <mergeCell ref="C20:D20"/>
    <mergeCell ref="C21:D21"/>
    <mergeCell ref="C22:D22"/>
    <mergeCell ref="C23:D23"/>
    <mergeCell ref="C24:D24"/>
    <mergeCell ref="C25:D25"/>
    <mergeCell ref="A18:B18"/>
    <mergeCell ref="A19:B19"/>
    <mergeCell ref="A29:F29"/>
    <mergeCell ref="A28:F28"/>
    <mergeCell ref="A42:B56"/>
    <mergeCell ref="E41:F56"/>
    <mergeCell ref="A13:F13"/>
    <mergeCell ref="A20:B20"/>
    <mergeCell ref="A21:B21"/>
    <mergeCell ref="A22:B27"/>
    <mergeCell ref="C15:D15"/>
    <mergeCell ref="C16:D16"/>
    <mergeCell ref="C17:D17"/>
    <mergeCell ref="C18:D18"/>
    <mergeCell ref="C19:D19"/>
    <mergeCell ref="A14:F14"/>
    <mergeCell ref="E15:F15"/>
    <mergeCell ref="E16:F16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82"/>
  <sheetViews>
    <sheetView topLeftCell="A534" zoomScaleNormal="100" workbookViewId="0">
      <selection activeCell="D550" sqref="D550"/>
    </sheetView>
  </sheetViews>
  <sheetFormatPr baseColWidth="10" defaultRowHeight="15" x14ac:dyDescent="0.25"/>
  <cols>
    <col min="1" max="1" width="60.7109375" customWidth="1"/>
    <col min="2" max="2" width="10.7109375" customWidth="1"/>
    <col min="3" max="3" width="6.7109375" style="247" customWidth="1"/>
    <col min="4" max="4" width="6.7109375" customWidth="1"/>
    <col min="5" max="5" width="10.7109375" customWidth="1"/>
    <col min="6" max="6" width="6.7109375" style="247" customWidth="1"/>
    <col min="7" max="7" width="6.7109375" customWidth="1"/>
  </cols>
  <sheetData>
    <row r="1" spans="1:7" ht="39" customHeight="1" thickTop="1" x14ac:dyDescent="0.25">
      <c r="A1" s="817" t="s">
        <v>139</v>
      </c>
      <c r="B1" s="818"/>
      <c r="C1" s="818"/>
      <c r="D1" s="818"/>
      <c r="E1" s="818"/>
      <c r="F1" s="818"/>
      <c r="G1" s="819"/>
    </row>
    <row r="2" spans="1:7" ht="39.950000000000003" customHeight="1" x14ac:dyDescent="0.25">
      <c r="A2" s="820" t="s">
        <v>175</v>
      </c>
      <c r="B2" s="821"/>
      <c r="C2" s="821"/>
      <c r="D2" s="821"/>
      <c r="E2" s="821"/>
      <c r="F2" s="821"/>
      <c r="G2" s="822"/>
    </row>
    <row r="3" spans="1:7" ht="24.75" customHeight="1" thickBot="1" x14ac:dyDescent="0.3">
      <c r="A3" s="832" t="s">
        <v>1032</v>
      </c>
      <c r="B3" s="833"/>
      <c r="C3" s="833"/>
      <c r="D3" s="833"/>
      <c r="E3" s="833"/>
      <c r="F3" s="833"/>
      <c r="G3" s="834"/>
    </row>
    <row r="4" spans="1:7" ht="32.25" customHeight="1" x14ac:dyDescent="0.25">
      <c r="A4" s="829" t="s">
        <v>179</v>
      </c>
      <c r="B4" s="823" t="s">
        <v>176</v>
      </c>
      <c r="C4" s="824"/>
      <c r="D4" s="825"/>
      <c r="E4" s="826" t="s">
        <v>177</v>
      </c>
      <c r="F4" s="827"/>
      <c r="G4" s="828"/>
    </row>
    <row r="5" spans="1:7" ht="22.5" customHeight="1" x14ac:dyDescent="0.25">
      <c r="A5" s="830"/>
      <c r="B5" s="298" t="s">
        <v>217</v>
      </c>
      <c r="C5" s="299" t="s">
        <v>1031</v>
      </c>
      <c r="D5" s="300" t="s">
        <v>174</v>
      </c>
      <c r="E5" s="298" t="s">
        <v>172</v>
      </c>
      <c r="F5" s="299" t="s">
        <v>1031</v>
      </c>
      <c r="G5" s="301" t="s">
        <v>174</v>
      </c>
    </row>
    <row r="6" spans="1:7" ht="22.5" customHeight="1" thickBot="1" x14ac:dyDescent="0.3">
      <c r="A6" s="831"/>
      <c r="B6" s="302" t="s">
        <v>218</v>
      </c>
      <c r="C6" s="303"/>
      <c r="D6" s="304"/>
      <c r="E6" s="302" t="s">
        <v>138</v>
      </c>
      <c r="F6" s="305"/>
      <c r="G6" s="306"/>
    </row>
    <row r="7" spans="1:7" x14ac:dyDescent="0.25">
      <c r="A7" s="307" t="s">
        <v>180</v>
      </c>
      <c r="B7" s="308">
        <v>200</v>
      </c>
      <c r="C7" s="309">
        <v>1.6</v>
      </c>
      <c r="D7" s="310">
        <v>1.5</v>
      </c>
      <c r="E7" s="311">
        <v>200</v>
      </c>
      <c r="F7" s="312">
        <v>1.6</v>
      </c>
      <c r="G7" s="313">
        <v>1</v>
      </c>
    </row>
    <row r="8" spans="1:7" x14ac:dyDescent="0.25">
      <c r="A8" s="314" t="s">
        <v>181</v>
      </c>
      <c r="B8" s="315">
        <v>1000</v>
      </c>
      <c r="C8" s="316">
        <v>1.3</v>
      </c>
      <c r="D8" s="317">
        <v>2</v>
      </c>
      <c r="E8" s="318">
        <v>18900</v>
      </c>
      <c r="F8" s="319">
        <v>1.3</v>
      </c>
      <c r="G8" s="320">
        <v>2</v>
      </c>
    </row>
    <row r="9" spans="1:7" x14ac:dyDescent="0.25">
      <c r="A9" s="314" t="s">
        <v>182</v>
      </c>
      <c r="B9" s="315">
        <v>900</v>
      </c>
      <c r="C9" s="316">
        <v>1.3</v>
      </c>
      <c r="D9" s="317">
        <v>1.5</v>
      </c>
      <c r="E9" s="318">
        <v>18900</v>
      </c>
      <c r="F9" s="319">
        <v>1.3</v>
      </c>
      <c r="G9" s="320">
        <v>2</v>
      </c>
    </row>
    <row r="10" spans="1:7" x14ac:dyDescent="0.25">
      <c r="A10" s="314" t="s">
        <v>183</v>
      </c>
      <c r="B10" s="315">
        <v>1000</v>
      </c>
      <c r="C10" s="316">
        <v>1.3</v>
      </c>
      <c r="D10" s="317">
        <v>2</v>
      </c>
      <c r="E10" s="318">
        <v>18900</v>
      </c>
      <c r="F10" s="319">
        <v>1.3</v>
      </c>
      <c r="G10" s="320">
        <v>2</v>
      </c>
    </row>
    <row r="11" spans="1:7" x14ac:dyDescent="0.25">
      <c r="A11" s="314" t="s">
        <v>184</v>
      </c>
      <c r="B11" s="315">
        <v>40</v>
      </c>
      <c r="C11" s="316">
        <v>1</v>
      </c>
      <c r="D11" s="317">
        <v>1</v>
      </c>
      <c r="E11" s="321"/>
      <c r="F11" s="322"/>
      <c r="G11" s="320"/>
    </row>
    <row r="12" spans="1:7" x14ac:dyDescent="0.25">
      <c r="A12" s="314" t="s">
        <v>185</v>
      </c>
      <c r="B12" s="315">
        <v>200</v>
      </c>
      <c r="C12" s="316">
        <v>1</v>
      </c>
      <c r="D12" s="317">
        <v>1</v>
      </c>
      <c r="E12" s="321"/>
      <c r="F12" s="322"/>
      <c r="G12" s="320"/>
    </row>
    <row r="13" spans="1:7" x14ac:dyDescent="0.25">
      <c r="A13" s="314" t="s">
        <v>186</v>
      </c>
      <c r="B13" s="315">
        <v>700</v>
      </c>
      <c r="C13" s="316">
        <v>1.6</v>
      </c>
      <c r="D13" s="317">
        <v>1.5</v>
      </c>
      <c r="E13" s="321"/>
      <c r="F13" s="322"/>
      <c r="G13" s="320"/>
    </row>
    <row r="14" spans="1:7" x14ac:dyDescent="0.25">
      <c r="A14" s="314" t="s">
        <v>187</v>
      </c>
      <c r="B14" s="315">
        <v>40</v>
      </c>
      <c r="C14" s="316">
        <v>1</v>
      </c>
      <c r="D14" s="317">
        <v>1</v>
      </c>
      <c r="E14" s="321"/>
      <c r="F14" s="322"/>
      <c r="G14" s="320"/>
    </row>
    <row r="15" spans="1:7" x14ac:dyDescent="0.25">
      <c r="A15" s="314" t="s">
        <v>188</v>
      </c>
      <c r="B15" s="315">
        <v>80</v>
      </c>
      <c r="C15" s="316">
        <v>1</v>
      </c>
      <c r="D15" s="317">
        <v>1</v>
      </c>
      <c r="E15" s="321"/>
      <c r="F15" s="322"/>
      <c r="G15" s="320"/>
    </row>
    <row r="16" spans="1:7" x14ac:dyDescent="0.25">
      <c r="A16" s="314" t="s">
        <v>24</v>
      </c>
      <c r="B16" s="315">
        <v>400</v>
      </c>
      <c r="C16" s="316">
        <v>1.3</v>
      </c>
      <c r="D16" s="317">
        <v>1.5</v>
      </c>
      <c r="E16" s="318">
        <v>800</v>
      </c>
      <c r="F16" s="319">
        <v>1.3</v>
      </c>
      <c r="G16" s="320">
        <v>1.5</v>
      </c>
    </row>
    <row r="17" spans="1:7" x14ac:dyDescent="0.25">
      <c r="A17" s="314" t="s">
        <v>189</v>
      </c>
      <c r="B17" s="315">
        <v>800</v>
      </c>
      <c r="C17" s="316">
        <v>1.3</v>
      </c>
      <c r="D17" s="317">
        <v>1.5</v>
      </c>
      <c r="E17" s="321"/>
      <c r="F17" s="322"/>
      <c r="G17" s="320"/>
    </row>
    <row r="18" spans="1:7" x14ac:dyDescent="0.25">
      <c r="A18" s="314" t="s">
        <v>190</v>
      </c>
      <c r="B18" s="323" t="s">
        <v>260</v>
      </c>
      <c r="C18" s="324"/>
      <c r="D18" s="325" t="s">
        <v>216</v>
      </c>
      <c r="E18" s="321"/>
      <c r="F18" s="322"/>
      <c r="G18" s="320"/>
    </row>
    <row r="19" spans="1:7" x14ac:dyDescent="0.25">
      <c r="A19" s="314" t="s">
        <v>191</v>
      </c>
      <c r="B19" s="315">
        <v>300</v>
      </c>
      <c r="C19" s="316">
        <v>1.3</v>
      </c>
      <c r="D19" s="317">
        <v>1</v>
      </c>
      <c r="E19" s="318">
        <v>1000</v>
      </c>
      <c r="F19" s="319">
        <v>1.3</v>
      </c>
      <c r="G19" s="320">
        <v>2</v>
      </c>
    </row>
    <row r="20" spans="1:7" x14ac:dyDescent="0.25">
      <c r="A20" s="314" t="s">
        <v>192</v>
      </c>
      <c r="B20" s="315">
        <v>80</v>
      </c>
      <c r="C20" s="316">
        <v>1</v>
      </c>
      <c r="D20" s="317">
        <v>1</v>
      </c>
      <c r="E20" s="321"/>
      <c r="F20" s="322"/>
      <c r="G20" s="320"/>
    </row>
    <row r="21" spans="1:7" x14ac:dyDescent="0.25">
      <c r="A21" s="314" t="s">
        <v>193</v>
      </c>
      <c r="B21" s="315">
        <v>200</v>
      </c>
      <c r="C21" s="316">
        <v>1</v>
      </c>
      <c r="D21" s="317">
        <v>1</v>
      </c>
      <c r="E21" s="321"/>
      <c r="F21" s="322"/>
      <c r="G21" s="320"/>
    </row>
    <row r="22" spans="1:7" x14ac:dyDescent="0.25">
      <c r="A22" s="314" t="s">
        <v>194</v>
      </c>
      <c r="B22" s="315">
        <v>300</v>
      </c>
      <c r="C22" s="316">
        <v>1.3</v>
      </c>
      <c r="D22" s="317">
        <v>1.5</v>
      </c>
      <c r="E22" s="318">
        <v>1100</v>
      </c>
      <c r="F22" s="319">
        <v>1.3</v>
      </c>
      <c r="G22" s="320">
        <v>2</v>
      </c>
    </row>
    <row r="23" spans="1:7" x14ac:dyDescent="0.25">
      <c r="A23" s="314" t="s">
        <v>195</v>
      </c>
      <c r="B23" s="321"/>
      <c r="C23" s="322"/>
      <c r="D23" s="317"/>
      <c r="E23" s="318">
        <v>1300</v>
      </c>
      <c r="F23" s="319">
        <v>1.3</v>
      </c>
      <c r="G23" s="320">
        <v>2</v>
      </c>
    </row>
    <row r="24" spans="1:7" x14ac:dyDescent="0.25">
      <c r="A24" s="314" t="s">
        <v>196</v>
      </c>
      <c r="B24" s="315">
        <v>800</v>
      </c>
      <c r="C24" s="316">
        <v>1.3</v>
      </c>
      <c r="D24" s="317">
        <v>1.5</v>
      </c>
      <c r="E24" s="318">
        <v>800</v>
      </c>
      <c r="F24" s="319">
        <v>1.3</v>
      </c>
      <c r="G24" s="320">
        <v>1.5</v>
      </c>
    </row>
    <row r="25" spans="1:7" x14ac:dyDescent="0.25">
      <c r="A25" s="314" t="s">
        <v>197</v>
      </c>
      <c r="B25" s="315">
        <v>1000</v>
      </c>
      <c r="C25" s="316">
        <v>1.3</v>
      </c>
      <c r="D25" s="317">
        <v>2</v>
      </c>
      <c r="E25" s="321"/>
      <c r="F25" s="322"/>
      <c r="G25" s="320"/>
    </row>
    <row r="26" spans="1:7" x14ac:dyDescent="0.25">
      <c r="A26" s="314" t="s">
        <v>198</v>
      </c>
      <c r="B26" s="321"/>
      <c r="C26" s="322"/>
      <c r="D26" s="317"/>
      <c r="E26" s="318">
        <v>3400</v>
      </c>
      <c r="F26" s="319">
        <v>1.3</v>
      </c>
      <c r="G26" s="320">
        <v>2</v>
      </c>
    </row>
    <row r="27" spans="1:7" x14ac:dyDescent="0.25">
      <c r="A27" s="314" t="s">
        <v>199</v>
      </c>
      <c r="B27" s="315">
        <v>200</v>
      </c>
      <c r="C27" s="316">
        <v>1.3</v>
      </c>
      <c r="D27" s="317">
        <v>1</v>
      </c>
      <c r="E27" s="321"/>
      <c r="F27" s="322"/>
      <c r="G27" s="320"/>
    </row>
    <row r="28" spans="1:7" x14ac:dyDescent="0.25">
      <c r="A28" s="314" t="s">
        <v>200</v>
      </c>
      <c r="B28" s="315">
        <v>1200</v>
      </c>
      <c r="C28" s="316">
        <v>1.3</v>
      </c>
      <c r="D28" s="317">
        <v>2</v>
      </c>
      <c r="E28" s="321"/>
      <c r="F28" s="322"/>
      <c r="G28" s="320"/>
    </row>
    <row r="29" spans="1:7" x14ac:dyDescent="0.25">
      <c r="A29" s="314" t="s">
        <v>201</v>
      </c>
      <c r="B29" s="315">
        <v>2000</v>
      </c>
      <c r="C29" s="316">
        <v>1.3</v>
      </c>
      <c r="D29" s="317">
        <v>2</v>
      </c>
      <c r="E29" s="321"/>
      <c r="F29" s="322"/>
      <c r="G29" s="320"/>
    </row>
    <row r="30" spans="1:7" x14ac:dyDescent="0.25">
      <c r="A30" s="314" t="s">
        <v>202</v>
      </c>
      <c r="B30" s="321"/>
      <c r="C30" s="322"/>
      <c r="D30" s="317"/>
      <c r="E30" s="318">
        <v>3400</v>
      </c>
      <c r="F30" s="319">
        <v>1.6</v>
      </c>
      <c r="G30" s="320">
        <v>2</v>
      </c>
    </row>
    <row r="31" spans="1:7" x14ac:dyDescent="0.25">
      <c r="A31" s="314" t="s">
        <v>203</v>
      </c>
      <c r="B31" s="315">
        <v>800</v>
      </c>
      <c r="C31" s="316">
        <v>1.6</v>
      </c>
      <c r="D31" s="317">
        <v>1.5</v>
      </c>
      <c r="E31" s="318">
        <v>3400</v>
      </c>
      <c r="F31" s="319">
        <v>1.6</v>
      </c>
      <c r="G31" s="320">
        <v>2</v>
      </c>
    </row>
    <row r="32" spans="1:7" x14ac:dyDescent="0.25">
      <c r="A32" s="314" t="s">
        <v>204</v>
      </c>
      <c r="B32" s="315">
        <v>40</v>
      </c>
      <c r="C32" s="316">
        <v>1</v>
      </c>
      <c r="D32" s="317">
        <v>1</v>
      </c>
      <c r="E32" s="321"/>
      <c r="F32" s="322"/>
      <c r="G32" s="320"/>
    </row>
    <row r="33" spans="1:7" x14ac:dyDescent="0.25">
      <c r="A33" s="314" t="s">
        <v>205</v>
      </c>
      <c r="B33" s="315">
        <v>40</v>
      </c>
      <c r="C33" s="316">
        <v>1</v>
      </c>
      <c r="D33" s="317">
        <v>1</v>
      </c>
      <c r="E33" s="321"/>
      <c r="F33" s="322"/>
      <c r="G33" s="320"/>
    </row>
    <row r="34" spans="1:7" x14ac:dyDescent="0.25">
      <c r="A34" s="314" t="s">
        <v>206</v>
      </c>
      <c r="B34" s="315">
        <v>200</v>
      </c>
      <c r="C34" s="316">
        <v>1</v>
      </c>
      <c r="D34" s="317">
        <v>1</v>
      </c>
      <c r="E34" s="321"/>
      <c r="F34" s="322"/>
      <c r="G34" s="320"/>
    </row>
    <row r="35" spans="1:7" x14ac:dyDescent="0.25">
      <c r="A35" s="314" t="s">
        <v>207</v>
      </c>
      <c r="B35" s="315">
        <v>700</v>
      </c>
      <c r="C35" s="316">
        <v>1.3</v>
      </c>
      <c r="D35" s="317">
        <v>1.5</v>
      </c>
      <c r="E35" s="321"/>
      <c r="F35" s="322"/>
      <c r="G35" s="320"/>
    </row>
    <row r="36" spans="1:7" x14ac:dyDescent="0.25">
      <c r="A36" s="314" t="s">
        <v>208</v>
      </c>
      <c r="B36" s="315">
        <v>300</v>
      </c>
      <c r="C36" s="316">
        <v>1.3</v>
      </c>
      <c r="D36" s="317">
        <v>1</v>
      </c>
      <c r="E36" s="318">
        <v>200</v>
      </c>
      <c r="F36" s="319">
        <v>1.3</v>
      </c>
      <c r="G36" s="320">
        <v>1</v>
      </c>
    </row>
    <row r="37" spans="1:7" x14ac:dyDescent="0.25">
      <c r="A37" s="314" t="s">
        <v>209</v>
      </c>
      <c r="B37" s="315">
        <v>400</v>
      </c>
      <c r="C37" s="316">
        <v>1.3</v>
      </c>
      <c r="D37" s="317">
        <v>1</v>
      </c>
      <c r="E37" s="321"/>
      <c r="F37" s="322"/>
      <c r="G37" s="320"/>
    </row>
    <row r="38" spans="1:7" x14ac:dyDescent="0.25">
      <c r="A38" s="314" t="s">
        <v>210</v>
      </c>
      <c r="B38" s="315">
        <v>300</v>
      </c>
      <c r="C38" s="316">
        <v>1.3</v>
      </c>
      <c r="D38" s="317">
        <v>1</v>
      </c>
      <c r="E38" s="318">
        <v>200</v>
      </c>
      <c r="F38" s="319">
        <v>1.3</v>
      </c>
      <c r="G38" s="320">
        <v>1</v>
      </c>
    </row>
    <row r="39" spans="1:7" x14ac:dyDescent="0.25">
      <c r="A39" s="314" t="s">
        <v>211</v>
      </c>
      <c r="B39" s="315">
        <v>300</v>
      </c>
      <c r="C39" s="316">
        <v>1.3</v>
      </c>
      <c r="D39" s="317">
        <v>1</v>
      </c>
      <c r="E39" s="318">
        <v>200</v>
      </c>
      <c r="F39" s="319">
        <v>1.3</v>
      </c>
      <c r="G39" s="320">
        <v>1</v>
      </c>
    </row>
    <row r="40" spans="1:7" x14ac:dyDescent="0.25">
      <c r="A40" s="314" t="s">
        <v>212</v>
      </c>
      <c r="B40" s="315">
        <v>400</v>
      </c>
      <c r="C40" s="316">
        <v>1.3</v>
      </c>
      <c r="D40" s="317">
        <v>1</v>
      </c>
      <c r="E40" s="318">
        <v>400</v>
      </c>
      <c r="F40" s="319">
        <v>1.3</v>
      </c>
      <c r="G40" s="320">
        <v>1</v>
      </c>
    </row>
    <row r="41" spans="1:7" x14ac:dyDescent="0.25">
      <c r="A41" s="314" t="s">
        <v>213</v>
      </c>
      <c r="B41" s="315">
        <v>500</v>
      </c>
      <c r="C41" s="316">
        <v>1.3</v>
      </c>
      <c r="D41" s="317">
        <v>1</v>
      </c>
      <c r="E41" s="321"/>
      <c r="F41" s="322"/>
      <c r="G41" s="320"/>
    </row>
    <row r="42" spans="1:7" x14ac:dyDescent="0.25">
      <c r="A42" s="314" t="s">
        <v>214</v>
      </c>
      <c r="B42" s="315">
        <v>400</v>
      </c>
      <c r="C42" s="316">
        <v>1.3</v>
      </c>
      <c r="D42" s="317">
        <v>1</v>
      </c>
      <c r="E42" s="318">
        <v>400</v>
      </c>
      <c r="F42" s="319">
        <v>1.3</v>
      </c>
      <c r="G42" s="320">
        <v>1</v>
      </c>
    </row>
    <row r="43" spans="1:7" x14ac:dyDescent="0.25">
      <c r="A43" s="314" t="s">
        <v>215</v>
      </c>
      <c r="B43" s="315">
        <v>500</v>
      </c>
      <c r="C43" s="316">
        <v>1.3</v>
      </c>
      <c r="D43" s="317">
        <v>1</v>
      </c>
      <c r="E43" s="321"/>
      <c r="F43" s="322"/>
      <c r="G43" s="320"/>
    </row>
    <row r="44" spans="1:7" x14ac:dyDescent="0.25">
      <c r="A44" s="314" t="s">
        <v>27</v>
      </c>
      <c r="B44" s="315">
        <v>300</v>
      </c>
      <c r="C44" s="316">
        <v>1.3</v>
      </c>
      <c r="D44" s="317">
        <v>1</v>
      </c>
      <c r="E44" s="318">
        <v>600</v>
      </c>
      <c r="F44" s="319">
        <v>1.3</v>
      </c>
      <c r="G44" s="320">
        <v>1.5</v>
      </c>
    </row>
    <row r="45" spans="1:7" x14ac:dyDescent="0.25">
      <c r="A45" s="326" t="s">
        <v>219</v>
      </c>
      <c r="B45" s="318">
        <v>400</v>
      </c>
      <c r="C45" s="309">
        <v>1</v>
      </c>
      <c r="D45" s="310">
        <v>1</v>
      </c>
      <c r="E45" s="321"/>
      <c r="F45" s="322"/>
      <c r="G45" s="320"/>
    </row>
    <row r="46" spans="1:7" x14ac:dyDescent="0.25">
      <c r="A46" s="327" t="s">
        <v>220</v>
      </c>
      <c r="B46" s="318">
        <v>300</v>
      </c>
      <c r="C46" s="316">
        <v>1.3</v>
      </c>
      <c r="D46" s="317">
        <v>1</v>
      </c>
      <c r="E46" s="321"/>
      <c r="F46" s="322"/>
      <c r="G46" s="320"/>
    </row>
    <row r="47" spans="1:7" x14ac:dyDescent="0.25">
      <c r="A47" s="327" t="s">
        <v>221</v>
      </c>
      <c r="B47" s="318">
        <v>100</v>
      </c>
      <c r="C47" s="316">
        <v>1</v>
      </c>
      <c r="D47" s="317">
        <v>1</v>
      </c>
      <c r="E47" s="321"/>
      <c r="F47" s="322"/>
      <c r="G47" s="320"/>
    </row>
    <row r="48" spans="1:7" x14ac:dyDescent="0.25">
      <c r="A48" s="327" t="s">
        <v>222</v>
      </c>
      <c r="B48" s="318">
        <v>700</v>
      </c>
      <c r="C48" s="316">
        <v>1.3</v>
      </c>
      <c r="D48" s="317">
        <v>2</v>
      </c>
      <c r="E48" s="321"/>
      <c r="F48" s="322"/>
      <c r="G48" s="320"/>
    </row>
    <row r="49" spans="1:7" x14ac:dyDescent="0.25">
      <c r="A49" s="327" t="s">
        <v>223</v>
      </c>
      <c r="B49" s="318">
        <v>200</v>
      </c>
      <c r="C49" s="316">
        <v>1</v>
      </c>
      <c r="D49" s="317">
        <v>1</v>
      </c>
      <c r="E49" s="321"/>
      <c r="F49" s="322"/>
      <c r="G49" s="320"/>
    </row>
    <row r="50" spans="1:7" x14ac:dyDescent="0.25">
      <c r="A50" s="327" t="s">
        <v>224</v>
      </c>
      <c r="B50" s="318">
        <v>600</v>
      </c>
      <c r="C50" s="316">
        <v>1.3</v>
      </c>
      <c r="D50" s="317">
        <v>1</v>
      </c>
      <c r="E50" s="321"/>
      <c r="F50" s="322"/>
      <c r="G50" s="320"/>
    </row>
    <row r="51" spans="1:7" x14ac:dyDescent="0.25">
      <c r="A51" s="327" t="s">
        <v>225</v>
      </c>
      <c r="B51" s="318">
        <v>200</v>
      </c>
      <c r="C51" s="316">
        <v>1.3</v>
      </c>
      <c r="D51" s="317">
        <v>1.5</v>
      </c>
      <c r="E51" s="321"/>
      <c r="F51" s="322"/>
      <c r="G51" s="320"/>
    </row>
    <row r="52" spans="1:7" x14ac:dyDescent="0.25">
      <c r="A52" s="327" t="s">
        <v>226</v>
      </c>
      <c r="B52" s="318">
        <v>400</v>
      </c>
      <c r="C52" s="316">
        <v>1.3</v>
      </c>
      <c r="D52" s="317">
        <v>1.5</v>
      </c>
      <c r="E52" s="318">
        <v>800</v>
      </c>
      <c r="F52" s="319">
        <v>1.3</v>
      </c>
      <c r="G52" s="320">
        <v>1.5</v>
      </c>
    </row>
    <row r="53" spans="1:7" x14ac:dyDescent="0.25">
      <c r="A53" s="327" t="s">
        <v>28</v>
      </c>
      <c r="B53" s="318">
        <v>4200</v>
      </c>
      <c r="C53" s="316">
        <v>1.3</v>
      </c>
      <c r="D53" s="317">
        <v>2</v>
      </c>
      <c r="E53" s="318">
        <v>1700</v>
      </c>
      <c r="F53" s="319">
        <v>1.3</v>
      </c>
      <c r="G53" s="320">
        <v>2</v>
      </c>
    </row>
    <row r="54" spans="1:7" x14ac:dyDescent="0.25">
      <c r="A54" s="327" t="s">
        <v>227</v>
      </c>
      <c r="B54" s="318">
        <v>1000</v>
      </c>
      <c r="C54" s="316">
        <v>1.3</v>
      </c>
      <c r="D54" s="317">
        <v>2</v>
      </c>
      <c r="E54" s="318">
        <v>300</v>
      </c>
      <c r="F54" s="319">
        <v>1.3</v>
      </c>
      <c r="G54" s="320">
        <v>1</v>
      </c>
    </row>
    <row r="55" spans="1:7" x14ac:dyDescent="0.25">
      <c r="A55" s="327" t="s">
        <v>228</v>
      </c>
      <c r="B55" s="318">
        <v>300</v>
      </c>
      <c r="C55" s="316">
        <v>1</v>
      </c>
      <c r="D55" s="317">
        <v>1</v>
      </c>
      <c r="E55" s="321"/>
      <c r="F55" s="322"/>
      <c r="G55" s="320"/>
    </row>
    <row r="56" spans="1:7" x14ac:dyDescent="0.25">
      <c r="A56" s="327" t="s">
        <v>229</v>
      </c>
      <c r="B56" s="318">
        <v>200</v>
      </c>
      <c r="C56" s="316">
        <v>1</v>
      </c>
      <c r="D56" s="317">
        <v>1</v>
      </c>
      <c r="E56" s="321"/>
      <c r="F56" s="322"/>
      <c r="G56" s="320"/>
    </row>
    <row r="57" spans="1:7" x14ac:dyDescent="0.25">
      <c r="A57" s="327" t="s">
        <v>261</v>
      </c>
      <c r="B57" s="318">
        <v>80</v>
      </c>
      <c r="C57" s="316">
        <v>1</v>
      </c>
      <c r="D57" s="317">
        <v>1</v>
      </c>
      <c r="E57" s="321"/>
      <c r="F57" s="322"/>
      <c r="G57" s="320"/>
    </row>
    <row r="58" spans="1:7" x14ac:dyDescent="0.25">
      <c r="A58" s="327" t="s">
        <v>230</v>
      </c>
      <c r="B58" s="318">
        <v>80</v>
      </c>
      <c r="C58" s="316">
        <v>1</v>
      </c>
      <c r="D58" s="317">
        <v>1</v>
      </c>
      <c r="E58" s="321"/>
      <c r="F58" s="322"/>
      <c r="G58" s="320"/>
    </row>
    <row r="59" spans="1:7" x14ac:dyDescent="0.25">
      <c r="A59" s="327" t="s">
        <v>231</v>
      </c>
      <c r="B59" s="318">
        <v>80</v>
      </c>
      <c r="C59" s="316">
        <v>1</v>
      </c>
      <c r="D59" s="317">
        <v>1</v>
      </c>
      <c r="E59" s="321"/>
      <c r="F59" s="322"/>
      <c r="G59" s="320"/>
    </row>
    <row r="60" spans="1:7" x14ac:dyDescent="0.25">
      <c r="A60" s="327" t="s">
        <v>232</v>
      </c>
      <c r="B60" s="318">
        <v>300</v>
      </c>
      <c r="C60" s="316">
        <v>1.3</v>
      </c>
      <c r="D60" s="317">
        <v>1</v>
      </c>
      <c r="E60" s="321"/>
      <c r="F60" s="322"/>
      <c r="G60" s="320"/>
    </row>
    <row r="61" spans="1:7" x14ac:dyDescent="0.25">
      <c r="A61" s="327" t="s">
        <v>233</v>
      </c>
      <c r="B61" s="318">
        <v>200</v>
      </c>
      <c r="C61" s="316">
        <v>1</v>
      </c>
      <c r="D61" s="317">
        <v>1</v>
      </c>
      <c r="E61" s="321"/>
      <c r="F61" s="322"/>
      <c r="G61" s="320"/>
    </row>
    <row r="62" spans="1:7" x14ac:dyDescent="0.25">
      <c r="A62" s="327" t="s">
        <v>234</v>
      </c>
      <c r="B62" s="318">
        <v>80</v>
      </c>
      <c r="C62" s="316">
        <v>1</v>
      </c>
      <c r="D62" s="317">
        <v>1</v>
      </c>
      <c r="E62" s="321"/>
      <c r="F62" s="322"/>
      <c r="G62" s="320"/>
    </row>
    <row r="63" spans="1:7" x14ac:dyDescent="0.25">
      <c r="A63" s="327" t="s">
        <v>235</v>
      </c>
      <c r="B63" s="318">
        <v>80</v>
      </c>
      <c r="C63" s="316">
        <v>1</v>
      </c>
      <c r="D63" s="317">
        <v>1</v>
      </c>
      <c r="E63" s="321"/>
      <c r="F63" s="322"/>
      <c r="G63" s="320"/>
    </row>
    <row r="64" spans="1:7" x14ac:dyDescent="0.25">
      <c r="A64" s="327" t="s">
        <v>236</v>
      </c>
      <c r="B64" s="318">
        <v>100</v>
      </c>
      <c r="C64" s="316">
        <v>1</v>
      </c>
      <c r="D64" s="317">
        <v>1</v>
      </c>
      <c r="E64" s="321"/>
      <c r="F64" s="322"/>
      <c r="G64" s="320"/>
    </row>
    <row r="65" spans="1:7" x14ac:dyDescent="0.25">
      <c r="A65" s="327" t="s">
        <v>237</v>
      </c>
      <c r="B65" s="318">
        <v>80</v>
      </c>
      <c r="C65" s="316">
        <v>1</v>
      </c>
      <c r="D65" s="317">
        <v>1</v>
      </c>
      <c r="E65" s="321"/>
      <c r="F65" s="322"/>
      <c r="G65" s="320"/>
    </row>
    <row r="66" spans="1:7" x14ac:dyDescent="0.25">
      <c r="A66" s="327" t="s">
        <v>238</v>
      </c>
      <c r="B66" s="318">
        <v>200</v>
      </c>
      <c r="C66" s="316">
        <v>1.3</v>
      </c>
      <c r="D66" s="317">
        <v>1</v>
      </c>
      <c r="E66" s="321"/>
      <c r="F66" s="322"/>
      <c r="G66" s="320"/>
    </row>
    <row r="67" spans="1:7" x14ac:dyDescent="0.25">
      <c r="A67" s="327" t="s">
        <v>239</v>
      </c>
      <c r="B67" s="318">
        <v>40</v>
      </c>
      <c r="C67" s="316">
        <v>1</v>
      </c>
      <c r="D67" s="317">
        <v>1</v>
      </c>
      <c r="E67" s="321"/>
      <c r="F67" s="322"/>
      <c r="G67" s="320"/>
    </row>
    <row r="68" spans="1:7" x14ac:dyDescent="0.25">
      <c r="A68" s="327" t="s">
        <v>240</v>
      </c>
      <c r="B68" s="318">
        <v>200</v>
      </c>
      <c r="C68" s="316">
        <v>1</v>
      </c>
      <c r="D68" s="317">
        <v>1</v>
      </c>
      <c r="E68" s="321"/>
      <c r="F68" s="322"/>
      <c r="G68" s="320"/>
    </row>
    <row r="69" spans="1:7" x14ac:dyDescent="0.25">
      <c r="A69" s="327" t="s">
        <v>241</v>
      </c>
      <c r="B69" s="318">
        <v>80</v>
      </c>
      <c r="C69" s="316">
        <v>1</v>
      </c>
      <c r="D69" s="317">
        <v>1</v>
      </c>
      <c r="E69" s="321"/>
      <c r="F69" s="322"/>
      <c r="G69" s="320"/>
    </row>
    <row r="70" spans="1:7" x14ac:dyDescent="0.25">
      <c r="A70" s="327" t="s">
        <v>242</v>
      </c>
      <c r="B70" s="318">
        <v>300</v>
      </c>
      <c r="C70" s="316">
        <v>1</v>
      </c>
      <c r="D70" s="317">
        <v>1</v>
      </c>
      <c r="E70" s="321"/>
      <c r="F70" s="322"/>
      <c r="G70" s="320"/>
    </row>
    <row r="71" spans="1:7" x14ac:dyDescent="0.25">
      <c r="A71" s="327" t="s">
        <v>243</v>
      </c>
      <c r="B71" s="323" t="s">
        <v>260</v>
      </c>
      <c r="C71" s="324"/>
      <c r="D71" s="325" t="s">
        <v>216</v>
      </c>
      <c r="E71" s="318">
        <v>2000</v>
      </c>
      <c r="F71" s="319">
        <v>1.6</v>
      </c>
      <c r="G71" s="320">
        <v>3</v>
      </c>
    </row>
    <row r="72" spans="1:7" x14ac:dyDescent="0.25">
      <c r="A72" s="327" t="s">
        <v>244</v>
      </c>
      <c r="B72" s="318">
        <v>400</v>
      </c>
      <c r="C72" s="316">
        <v>1.3</v>
      </c>
      <c r="D72" s="317">
        <v>1.5</v>
      </c>
      <c r="E72" s="321"/>
      <c r="F72" s="322"/>
      <c r="G72" s="320"/>
    </row>
    <row r="73" spans="1:7" x14ac:dyDescent="0.25">
      <c r="A73" s="327" t="s">
        <v>245</v>
      </c>
      <c r="B73" s="321"/>
      <c r="C73" s="322"/>
      <c r="D73" s="317"/>
      <c r="E73" s="318">
        <v>3400</v>
      </c>
      <c r="F73" s="319">
        <v>1.3</v>
      </c>
      <c r="G73" s="320">
        <v>2</v>
      </c>
    </row>
    <row r="74" spans="1:7" x14ac:dyDescent="0.25">
      <c r="A74" s="327" t="s">
        <v>246</v>
      </c>
      <c r="B74" s="318">
        <v>800</v>
      </c>
      <c r="C74" s="316">
        <v>1.3</v>
      </c>
      <c r="D74" s="317">
        <v>1.5</v>
      </c>
      <c r="E74" s="318">
        <v>3400</v>
      </c>
      <c r="F74" s="319">
        <v>1.3</v>
      </c>
      <c r="G74" s="320">
        <v>2</v>
      </c>
    </row>
    <row r="75" spans="1:7" x14ac:dyDescent="0.25">
      <c r="A75" s="327" t="s">
        <v>247</v>
      </c>
      <c r="B75" s="318">
        <v>200</v>
      </c>
      <c r="C75" s="316">
        <v>1</v>
      </c>
      <c r="D75" s="317">
        <v>1</v>
      </c>
      <c r="E75" s="321"/>
      <c r="F75" s="322"/>
      <c r="G75" s="320"/>
    </row>
    <row r="76" spans="1:7" x14ac:dyDescent="0.25">
      <c r="A76" s="327" t="s">
        <v>248</v>
      </c>
      <c r="B76" s="321"/>
      <c r="C76" s="322"/>
      <c r="D76" s="317"/>
      <c r="E76" s="318">
        <v>800</v>
      </c>
      <c r="F76" s="319">
        <v>1.3</v>
      </c>
      <c r="G76" s="320">
        <v>1.5</v>
      </c>
    </row>
    <row r="77" spans="1:7" x14ac:dyDescent="0.25">
      <c r="A77" s="327" t="s">
        <v>249</v>
      </c>
      <c r="B77" s="318">
        <v>200</v>
      </c>
      <c r="C77" s="316">
        <v>1.3</v>
      </c>
      <c r="D77" s="317">
        <v>1</v>
      </c>
      <c r="E77" s="321"/>
      <c r="F77" s="322"/>
      <c r="G77" s="320"/>
    </row>
    <row r="78" spans="1:7" x14ac:dyDescent="0.25">
      <c r="A78" s="327" t="s">
        <v>250</v>
      </c>
      <c r="B78" s="318">
        <v>700</v>
      </c>
      <c r="C78" s="316">
        <v>1.3</v>
      </c>
      <c r="D78" s="317">
        <v>1.5</v>
      </c>
      <c r="E78" s="321"/>
      <c r="F78" s="322"/>
      <c r="G78" s="320"/>
    </row>
    <row r="79" spans="1:7" x14ac:dyDescent="0.25">
      <c r="A79" s="327" t="s">
        <v>251</v>
      </c>
      <c r="B79" s="318">
        <v>300</v>
      </c>
      <c r="C79" s="316">
        <v>1</v>
      </c>
      <c r="D79" s="317">
        <v>1.5</v>
      </c>
      <c r="E79" s="321"/>
      <c r="F79" s="322"/>
      <c r="G79" s="320"/>
    </row>
    <row r="80" spans="1:7" x14ac:dyDescent="0.25">
      <c r="A80" s="327" t="s">
        <v>252</v>
      </c>
      <c r="B80" s="318">
        <v>500</v>
      </c>
      <c r="C80" s="316">
        <v>1.6</v>
      </c>
      <c r="D80" s="317">
        <v>1.5</v>
      </c>
      <c r="E80" s="321"/>
      <c r="F80" s="322"/>
      <c r="G80" s="320"/>
    </row>
    <row r="81" spans="1:7" x14ac:dyDescent="0.25">
      <c r="A81" s="327" t="s">
        <v>253</v>
      </c>
      <c r="B81" s="318">
        <v>300</v>
      </c>
      <c r="C81" s="316">
        <v>1.3</v>
      </c>
      <c r="D81" s="317">
        <v>1</v>
      </c>
      <c r="E81" s="321"/>
      <c r="F81" s="322"/>
      <c r="G81" s="320"/>
    </row>
    <row r="82" spans="1:7" x14ac:dyDescent="0.25">
      <c r="A82" s="327" t="s">
        <v>254</v>
      </c>
      <c r="B82" s="318">
        <v>300</v>
      </c>
      <c r="C82" s="316">
        <v>1.3</v>
      </c>
      <c r="D82" s="317">
        <v>1</v>
      </c>
      <c r="E82" s="321"/>
      <c r="F82" s="322"/>
      <c r="G82" s="320"/>
    </row>
    <row r="83" spans="1:7" x14ac:dyDescent="0.25">
      <c r="A83" s="327" t="s">
        <v>255</v>
      </c>
      <c r="B83" s="318">
        <v>200</v>
      </c>
      <c r="C83" s="316">
        <v>1.3</v>
      </c>
      <c r="D83" s="317">
        <v>1</v>
      </c>
      <c r="E83" s="321"/>
      <c r="F83" s="322"/>
      <c r="G83" s="320"/>
    </row>
    <row r="84" spans="1:7" x14ac:dyDescent="0.25">
      <c r="A84" s="327" t="s">
        <v>256</v>
      </c>
      <c r="B84" s="318">
        <v>200</v>
      </c>
      <c r="C84" s="316">
        <v>1.3</v>
      </c>
      <c r="D84" s="317">
        <v>1.5</v>
      </c>
      <c r="E84" s="321"/>
      <c r="F84" s="322"/>
      <c r="G84" s="320"/>
    </row>
    <row r="85" spans="1:7" x14ac:dyDescent="0.25">
      <c r="A85" s="327" t="s">
        <v>257</v>
      </c>
      <c r="B85" s="321"/>
      <c r="C85" s="322"/>
      <c r="D85" s="317"/>
      <c r="E85" s="318">
        <v>8400</v>
      </c>
      <c r="F85" s="319">
        <v>1.3</v>
      </c>
      <c r="G85" s="320">
        <v>2</v>
      </c>
    </row>
    <row r="86" spans="1:7" x14ac:dyDescent="0.25">
      <c r="A86" s="327" t="s">
        <v>258</v>
      </c>
      <c r="B86" s="318">
        <v>800</v>
      </c>
      <c r="C86" s="316">
        <v>1.3</v>
      </c>
      <c r="D86" s="317">
        <v>1.5</v>
      </c>
      <c r="E86" s="318">
        <v>800</v>
      </c>
      <c r="F86" s="319">
        <v>1.3</v>
      </c>
      <c r="G86" s="320">
        <v>1.5</v>
      </c>
    </row>
    <row r="87" spans="1:7" x14ac:dyDescent="0.25">
      <c r="A87" s="327" t="s">
        <v>259</v>
      </c>
      <c r="B87" s="318">
        <v>400</v>
      </c>
      <c r="C87" s="328">
        <v>1.3</v>
      </c>
      <c r="D87" s="329">
        <v>2</v>
      </c>
      <c r="E87" s="321">
        <v>4200</v>
      </c>
      <c r="F87" s="316">
        <v>1.3</v>
      </c>
      <c r="G87" s="320">
        <v>2</v>
      </c>
    </row>
    <row r="88" spans="1:7" x14ac:dyDescent="0.25">
      <c r="A88" s="326" t="s">
        <v>262</v>
      </c>
      <c r="B88" s="330">
        <v>300</v>
      </c>
      <c r="C88" s="331">
        <v>1</v>
      </c>
      <c r="D88" s="317">
        <v>1</v>
      </c>
      <c r="E88" s="332"/>
      <c r="F88" s="333"/>
      <c r="G88" s="334"/>
    </row>
    <row r="89" spans="1:7" x14ac:dyDescent="0.25">
      <c r="A89" s="327" t="s">
        <v>263</v>
      </c>
      <c r="B89" s="330">
        <v>600</v>
      </c>
      <c r="C89" s="331">
        <v>1.3</v>
      </c>
      <c r="D89" s="317">
        <v>1.5</v>
      </c>
      <c r="E89" s="332"/>
      <c r="F89" s="333"/>
      <c r="G89" s="334"/>
    </row>
    <row r="90" spans="1:7" x14ac:dyDescent="0.25">
      <c r="A90" s="327" t="s">
        <v>264</v>
      </c>
      <c r="B90" s="330">
        <v>600</v>
      </c>
      <c r="C90" s="331">
        <v>1.3</v>
      </c>
      <c r="D90" s="317">
        <v>1.5</v>
      </c>
      <c r="E90" s="332"/>
      <c r="F90" s="333"/>
      <c r="G90" s="334"/>
    </row>
    <row r="91" spans="1:7" x14ac:dyDescent="0.25">
      <c r="A91" s="327" t="s">
        <v>265</v>
      </c>
      <c r="B91" s="330">
        <v>200</v>
      </c>
      <c r="C91" s="331">
        <v>1</v>
      </c>
      <c r="D91" s="317">
        <v>1</v>
      </c>
      <c r="E91" s="332"/>
      <c r="F91" s="333"/>
      <c r="G91" s="334"/>
    </row>
    <row r="92" spans="1:7" x14ac:dyDescent="0.25">
      <c r="A92" s="327" t="s">
        <v>31</v>
      </c>
      <c r="B92" s="330">
        <v>5000</v>
      </c>
      <c r="C92" s="331">
        <v>1.6</v>
      </c>
      <c r="D92" s="317">
        <v>2</v>
      </c>
      <c r="E92" s="335">
        <v>2500</v>
      </c>
      <c r="F92" s="331">
        <v>1.6</v>
      </c>
      <c r="G92" s="320">
        <v>2</v>
      </c>
    </row>
    <row r="93" spans="1:7" x14ac:dyDescent="0.25">
      <c r="A93" s="327" t="s">
        <v>266</v>
      </c>
      <c r="B93" s="330">
        <v>2000</v>
      </c>
      <c r="C93" s="331">
        <v>1.6</v>
      </c>
      <c r="D93" s="317">
        <v>2</v>
      </c>
      <c r="E93" s="335">
        <v>5000</v>
      </c>
      <c r="F93" s="331">
        <v>1.6</v>
      </c>
      <c r="G93" s="320">
        <v>2</v>
      </c>
    </row>
    <row r="94" spans="1:7" x14ac:dyDescent="0.25">
      <c r="A94" s="327" t="s">
        <v>267</v>
      </c>
      <c r="B94" s="330">
        <v>1000</v>
      </c>
      <c r="C94" s="331">
        <v>1.6</v>
      </c>
      <c r="D94" s="317">
        <v>2</v>
      </c>
      <c r="E94" s="332"/>
      <c r="F94" s="333"/>
      <c r="G94" s="334"/>
    </row>
    <row r="95" spans="1:7" x14ac:dyDescent="0.25">
      <c r="A95" s="327" t="s">
        <v>268</v>
      </c>
      <c r="B95" s="330">
        <v>80</v>
      </c>
      <c r="C95" s="331">
        <v>1.3</v>
      </c>
      <c r="D95" s="317">
        <v>1.5</v>
      </c>
      <c r="E95" s="332"/>
      <c r="F95" s="333"/>
      <c r="G95" s="334"/>
    </row>
    <row r="96" spans="1:7" x14ac:dyDescent="0.25">
      <c r="A96" s="327" t="s">
        <v>269</v>
      </c>
      <c r="B96" s="330">
        <v>700</v>
      </c>
      <c r="C96" s="331">
        <v>1.6</v>
      </c>
      <c r="D96" s="317">
        <v>1.5</v>
      </c>
      <c r="E96" s="332"/>
      <c r="F96" s="333"/>
      <c r="G96" s="334"/>
    </row>
    <row r="97" spans="1:7" x14ac:dyDescent="0.25">
      <c r="A97" s="327" t="s">
        <v>270</v>
      </c>
      <c r="B97" s="330">
        <v>500</v>
      </c>
      <c r="C97" s="331">
        <v>1.6</v>
      </c>
      <c r="D97" s="317">
        <v>1.5</v>
      </c>
      <c r="E97" s="335">
        <v>800</v>
      </c>
      <c r="F97" s="331">
        <v>1.6</v>
      </c>
      <c r="G97" s="320">
        <v>1.5</v>
      </c>
    </row>
    <row r="98" spans="1:7" x14ac:dyDescent="0.25">
      <c r="A98" s="327" t="s">
        <v>370</v>
      </c>
      <c r="B98" s="330">
        <v>80</v>
      </c>
      <c r="C98" s="331">
        <v>1</v>
      </c>
      <c r="D98" s="317">
        <v>1</v>
      </c>
      <c r="E98" s="335">
        <v>125</v>
      </c>
      <c r="F98" s="331">
        <v>1</v>
      </c>
      <c r="G98" s="320">
        <v>1</v>
      </c>
    </row>
    <row r="99" spans="1:7" x14ac:dyDescent="0.25">
      <c r="A99" s="327" t="s">
        <v>271</v>
      </c>
      <c r="B99" s="330">
        <v>300</v>
      </c>
      <c r="C99" s="331">
        <v>1.3</v>
      </c>
      <c r="D99" s="317">
        <v>1</v>
      </c>
      <c r="E99" s="332"/>
      <c r="F99" s="333"/>
      <c r="G99" s="334"/>
    </row>
    <row r="100" spans="1:7" x14ac:dyDescent="0.25">
      <c r="A100" s="327" t="s">
        <v>272</v>
      </c>
      <c r="B100" s="330">
        <v>200</v>
      </c>
      <c r="C100" s="331">
        <v>1</v>
      </c>
      <c r="D100" s="317">
        <v>1</v>
      </c>
      <c r="E100" s="335">
        <v>300</v>
      </c>
      <c r="F100" s="331">
        <v>1</v>
      </c>
      <c r="G100" s="320">
        <v>1</v>
      </c>
    </row>
    <row r="101" spans="1:7" x14ac:dyDescent="0.25">
      <c r="A101" s="327" t="s">
        <v>273</v>
      </c>
      <c r="B101" s="330">
        <v>2000</v>
      </c>
      <c r="C101" s="331">
        <v>1.3</v>
      </c>
      <c r="D101" s="317">
        <v>1</v>
      </c>
      <c r="E101" s="335">
        <v>2000</v>
      </c>
      <c r="F101" s="331">
        <v>1.3</v>
      </c>
      <c r="G101" s="320">
        <v>2</v>
      </c>
    </row>
    <row r="102" spans="1:7" x14ac:dyDescent="0.25">
      <c r="A102" s="327" t="s">
        <v>34</v>
      </c>
      <c r="B102" s="330">
        <v>200</v>
      </c>
      <c r="C102" s="331">
        <v>1</v>
      </c>
      <c r="D102" s="317">
        <v>1</v>
      </c>
      <c r="E102" s="335">
        <v>400</v>
      </c>
      <c r="F102" s="331">
        <v>1</v>
      </c>
      <c r="G102" s="320">
        <v>1</v>
      </c>
    </row>
    <row r="103" spans="1:7" x14ac:dyDescent="0.25">
      <c r="A103" s="327" t="s">
        <v>274</v>
      </c>
      <c r="B103" s="330">
        <v>80</v>
      </c>
      <c r="C103" s="331">
        <v>1</v>
      </c>
      <c r="D103" s="317">
        <v>1</v>
      </c>
      <c r="E103" s="332"/>
      <c r="F103" s="333"/>
      <c r="G103" s="334"/>
    </row>
    <row r="104" spans="1:7" x14ac:dyDescent="0.25">
      <c r="A104" s="327" t="s">
        <v>275</v>
      </c>
      <c r="B104" s="330">
        <v>400</v>
      </c>
      <c r="C104" s="331">
        <v>1.3</v>
      </c>
      <c r="D104" s="317">
        <v>1.5</v>
      </c>
      <c r="E104" s="335">
        <v>1100</v>
      </c>
      <c r="F104" s="331">
        <v>1.3</v>
      </c>
      <c r="G104" s="320">
        <v>2</v>
      </c>
    </row>
    <row r="105" spans="1:7" x14ac:dyDescent="0.25">
      <c r="A105" s="327" t="s">
        <v>276</v>
      </c>
      <c r="B105" s="332"/>
      <c r="C105" s="333"/>
      <c r="D105" s="336"/>
      <c r="E105" s="335">
        <v>1000</v>
      </c>
      <c r="F105" s="331">
        <v>1.3</v>
      </c>
      <c r="G105" s="320">
        <v>2</v>
      </c>
    </row>
    <row r="106" spans="1:7" x14ac:dyDescent="0.25">
      <c r="A106" s="327" t="s">
        <v>35</v>
      </c>
      <c r="B106" s="330">
        <v>300</v>
      </c>
      <c r="C106" s="331">
        <v>1</v>
      </c>
      <c r="D106" s="317">
        <v>1</v>
      </c>
      <c r="E106" s="335">
        <v>600</v>
      </c>
      <c r="F106" s="331">
        <v>1.3</v>
      </c>
      <c r="G106" s="320">
        <v>1.5</v>
      </c>
    </row>
    <row r="107" spans="1:7" x14ac:dyDescent="0.25">
      <c r="A107" s="327" t="s">
        <v>277</v>
      </c>
      <c r="B107" s="330">
        <v>800</v>
      </c>
      <c r="C107" s="331">
        <v>1.3</v>
      </c>
      <c r="D107" s="317">
        <v>2</v>
      </c>
      <c r="E107" s="335">
        <v>5800</v>
      </c>
      <c r="F107" s="331">
        <v>1.3</v>
      </c>
      <c r="G107" s="320">
        <v>2</v>
      </c>
    </row>
    <row r="108" spans="1:7" x14ac:dyDescent="0.25">
      <c r="A108" s="327" t="s">
        <v>278</v>
      </c>
      <c r="B108" s="332"/>
      <c r="C108" s="333"/>
      <c r="D108" s="336"/>
      <c r="E108" s="335">
        <v>2900</v>
      </c>
      <c r="F108" s="331">
        <v>1.3</v>
      </c>
      <c r="G108" s="320">
        <v>2</v>
      </c>
    </row>
    <row r="109" spans="1:7" x14ac:dyDescent="0.25">
      <c r="A109" s="327" t="s">
        <v>279</v>
      </c>
      <c r="B109" s="330">
        <v>300</v>
      </c>
      <c r="C109" s="331">
        <v>1.3</v>
      </c>
      <c r="D109" s="317">
        <v>1</v>
      </c>
      <c r="E109" s="335">
        <v>4500</v>
      </c>
      <c r="F109" s="331">
        <v>1.3</v>
      </c>
      <c r="G109" s="320">
        <v>2</v>
      </c>
    </row>
    <row r="110" spans="1:7" x14ac:dyDescent="0.25">
      <c r="A110" s="327" t="s">
        <v>280</v>
      </c>
      <c r="B110" s="330">
        <v>400</v>
      </c>
      <c r="C110" s="331">
        <v>1.3</v>
      </c>
      <c r="D110" s="317">
        <v>1.5</v>
      </c>
      <c r="E110" s="332"/>
      <c r="F110" s="333"/>
      <c r="G110" s="334"/>
    </row>
    <row r="111" spans="1:7" x14ac:dyDescent="0.25">
      <c r="A111" s="327" t="s">
        <v>36</v>
      </c>
      <c r="B111" s="330">
        <v>1000</v>
      </c>
      <c r="C111" s="331">
        <v>1.3</v>
      </c>
      <c r="D111" s="317">
        <v>2</v>
      </c>
      <c r="E111" s="335">
        <v>600</v>
      </c>
      <c r="F111" s="331">
        <v>1.3</v>
      </c>
      <c r="G111" s="320">
        <v>1.5</v>
      </c>
    </row>
    <row r="112" spans="1:7" x14ac:dyDescent="0.25">
      <c r="A112" s="327" t="s">
        <v>281</v>
      </c>
      <c r="B112" s="330">
        <v>80</v>
      </c>
      <c r="C112" s="331">
        <v>1</v>
      </c>
      <c r="D112" s="317">
        <v>1</v>
      </c>
      <c r="E112" s="332"/>
      <c r="F112" s="333"/>
      <c r="G112" s="334"/>
    </row>
    <row r="113" spans="1:7" x14ac:dyDescent="0.25">
      <c r="A113" s="327" t="s">
        <v>282</v>
      </c>
      <c r="B113" s="330">
        <v>200</v>
      </c>
      <c r="C113" s="331">
        <v>1.3</v>
      </c>
      <c r="D113" s="317">
        <v>1</v>
      </c>
      <c r="E113" s="332"/>
      <c r="F113" s="333"/>
      <c r="G113" s="334"/>
    </row>
    <row r="114" spans="1:7" x14ac:dyDescent="0.25">
      <c r="A114" s="327" t="s">
        <v>283</v>
      </c>
      <c r="B114" s="330">
        <v>300</v>
      </c>
      <c r="C114" s="331">
        <v>1.3</v>
      </c>
      <c r="D114" s="317">
        <v>1</v>
      </c>
      <c r="E114" s="332"/>
      <c r="F114" s="333"/>
      <c r="G114" s="334"/>
    </row>
    <row r="115" spans="1:7" x14ac:dyDescent="0.25">
      <c r="A115" s="327" t="s">
        <v>284</v>
      </c>
      <c r="B115" s="330">
        <v>500</v>
      </c>
      <c r="C115" s="331">
        <v>1.3</v>
      </c>
      <c r="D115" s="317">
        <v>1.5</v>
      </c>
      <c r="E115" s="335">
        <v>400</v>
      </c>
      <c r="F115" s="331">
        <v>1.3</v>
      </c>
      <c r="G115" s="320">
        <v>1</v>
      </c>
    </row>
    <row r="116" spans="1:7" x14ac:dyDescent="0.25">
      <c r="A116" s="327" t="s">
        <v>285</v>
      </c>
      <c r="B116" s="332"/>
      <c r="C116" s="333"/>
      <c r="D116" s="336"/>
      <c r="E116" s="335">
        <v>800</v>
      </c>
      <c r="F116" s="331">
        <v>1.3</v>
      </c>
      <c r="G116" s="320">
        <v>1.5</v>
      </c>
    </row>
    <row r="117" spans="1:7" x14ac:dyDescent="0.25">
      <c r="A117" s="327" t="s">
        <v>286</v>
      </c>
      <c r="B117" s="330">
        <v>600</v>
      </c>
      <c r="C117" s="331">
        <v>1.3</v>
      </c>
      <c r="D117" s="317">
        <v>1.5</v>
      </c>
      <c r="E117" s="332"/>
      <c r="F117" s="333"/>
      <c r="G117" s="334"/>
    </row>
    <row r="118" spans="1:7" x14ac:dyDescent="0.25">
      <c r="A118" s="327" t="s">
        <v>287</v>
      </c>
      <c r="B118" s="330">
        <v>500</v>
      </c>
      <c r="C118" s="331">
        <v>1.3</v>
      </c>
      <c r="D118" s="317">
        <v>1</v>
      </c>
      <c r="E118" s="332"/>
      <c r="F118" s="333"/>
      <c r="G118" s="334"/>
    </row>
    <row r="119" spans="1:7" x14ac:dyDescent="0.25">
      <c r="A119" s="327" t="s">
        <v>288</v>
      </c>
      <c r="B119" s="330">
        <v>300</v>
      </c>
      <c r="C119" s="331">
        <v>1.3</v>
      </c>
      <c r="D119" s="317">
        <v>1</v>
      </c>
      <c r="E119" s="332"/>
      <c r="F119" s="333"/>
      <c r="G119" s="334"/>
    </row>
    <row r="120" spans="1:7" x14ac:dyDescent="0.25">
      <c r="A120" s="327" t="s">
        <v>39</v>
      </c>
      <c r="B120" s="330">
        <v>400</v>
      </c>
      <c r="C120" s="331">
        <v>1.3</v>
      </c>
      <c r="D120" s="317">
        <v>1</v>
      </c>
      <c r="E120" s="335">
        <v>1500</v>
      </c>
      <c r="F120" s="331">
        <v>1.3</v>
      </c>
      <c r="G120" s="320">
        <v>2</v>
      </c>
    </row>
    <row r="121" spans="1:7" x14ac:dyDescent="0.25">
      <c r="A121" s="327" t="s">
        <v>289</v>
      </c>
      <c r="B121" s="330">
        <v>800</v>
      </c>
      <c r="C121" s="331">
        <v>1.3</v>
      </c>
      <c r="D121" s="317">
        <v>1.5</v>
      </c>
      <c r="E121" s="332"/>
      <c r="F121" s="333"/>
      <c r="G121" s="334"/>
    </row>
    <row r="122" spans="1:7" x14ac:dyDescent="0.25">
      <c r="A122" s="327" t="s">
        <v>290</v>
      </c>
      <c r="B122" s="332"/>
      <c r="C122" s="333"/>
      <c r="D122" s="336"/>
      <c r="E122" s="335">
        <v>10500</v>
      </c>
      <c r="F122" s="331">
        <v>1.3</v>
      </c>
      <c r="G122" s="320">
        <v>2</v>
      </c>
    </row>
    <row r="123" spans="1:7" x14ac:dyDescent="0.25">
      <c r="A123" s="327" t="s">
        <v>291</v>
      </c>
      <c r="B123" s="330">
        <v>40</v>
      </c>
      <c r="C123" s="331">
        <v>1</v>
      </c>
      <c r="D123" s="317">
        <v>1</v>
      </c>
      <c r="E123" s="332"/>
      <c r="F123" s="333"/>
      <c r="G123" s="334"/>
    </row>
    <row r="124" spans="1:7" x14ac:dyDescent="0.25">
      <c r="A124" s="327" t="s">
        <v>292</v>
      </c>
      <c r="B124" s="330">
        <v>500</v>
      </c>
      <c r="C124" s="331">
        <v>1.3</v>
      </c>
      <c r="D124" s="317">
        <v>1.5</v>
      </c>
      <c r="E124" s="332"/>
      <c r="F124" s="333"/>
      <c r="G124" s="334"/>
    </row>
    <row r="125" spans="1:7" x14ac:dyDescent="0.25">
      <c r="A125" s="327" t="s">
        <v>293</v>
      </c>
      <c r="B125" s="330">
        <v>300</v>
      </c>
      <c r="C125" s="331">
        <v>1.3</v>
      </c>
      <c r="D125" s="317">
        <v>1.5</v>
      </c>
      <c r="E125" s="335">
        <v>4200</v>
      </c>
      <c r="F125" s="331">
        <v>1.3</v>
      </c>
      <c r="G125" s="320">
        <v>1.5</v>
      </c>
    </row>
    <row r="126" spans="1:7" x14ac:dyDescent="0.25">
      <c r="A126" s="327" t="s">
        <v>294</v>
      </c>
      <c r="B126" s="330">
        <v>2000</v>
      </c>
      <c r="C126" s="331">
        <v>1.3</v>
      </c>
      <c r="D126" s="317">
        <v>2</v>
      </c>
      <c r="E126" s="335">
        <v>2500</v>
      </c>
      <c r="F126" s="331">
        <v>1.3</v>
      </c>
      <c r="G126" s="320">
        <v>2</v>
      </c>
    </row>
    <row r="127" spans="1:7" x14ac:dyDescent="0.25">
      <c r="A127" s="327" t="s">
        <v>295</v>
      </c>
      <c r="B127" s="330">
        <v>800</v>
      </c>
      <c r="C127" s="331">
        <v>1.3</v>
      </c>
      <c r="D127" s="317">
        <v>2</v>
      </c>
      <c r="E127" s="335">
        <v>1300</v>
      </c>
      <c r="F127" s="331">
        <v>1.3</v>
      </c>
      <c r="G127" s="320">
        <v>2</v>
      </c>
    </row>
    <row r="128" spans="1:7" x14ac:dyDescent="0.25">
      <c r="A128" s="327" t="s">
        <v>296</v>
      </c>
      <c r="B128" s="330">
        <v>300</v>
      </c>
      <c r="C128" s="331">
        <v>1.3</v>
      </c>
      <c r="D128" s="317">
        <v>1.5</v>
      </c>
      <c r="E128" s="335">
        <v>2500</v>
      </c>
      <c r="F128" s="331">
        <v>1.3</v>
      </c>
      <c r="G128" s="320">
        <v>1.5</v>
      </c>
    </row>
    <row r="129" spans="1:7" x14ac:dyDescent="0.25">
      <c r="A129" s="327" t="s">
        <v>40</v>
      </c>
      <c r="B129" s="330">
        <v>800</v>
      </c>
      <c r="C129" s="331">
        <v>1.3</v>
      </c>
      <c r="D129" s="317">
        <v>1.5</v>
      </c>
      <c r="E129" s="335">
        <v>2500</v>
      </c>
      <c r="F129" s="331">
        <v>1.3</v>
      </c>
      <c r="G129" s="320">
        <v>1.5</v>
      </c>
    </row>
    <row r="130" spans="1:7" x14ac:dyDescent="0.25">
      <c r="A130" s="327" t="s">
        <v>297</v>
      </c>
      <c r="B130" s="330">
        <v>600</v>
      </c>
      <c r="C130" s="331">
        <v>1.3</v>
      </c>
      <c r="D130" s="329">
        <v>1.5</v>
      </c>
      <c r="E130" s="332"/>
      <c r="F130" s="333"/>
      <c r="G130" s="334"/>
    </row>
    <row r="131" spans="1:7" x14ac:dyDescent="0.25">
      <c r="A131" s="326" t="s">
        <v>298</v>
      </c>
      <c r="B131" s="332"/>
      <c r="C131" s="333"/>
      <c r="D131" s="336"/>
      <c r="E131" s="335">
        <v>28600</v>
      </c>
      <c r="F131" s="337">
        <v>1.3</v>
      </c>
      <c r="G131" s="313">
        <v>2</v>
      </c>
    </row>
    <row r="132" spans="1:7" x14ac:dyDescent="0.25">
      <c r="A132" s="327" t="s">
        <v>329</v>
      </c>
      <c r="B132" s="330">
        <v>600</v>
      </c>
      <c r="C132" s="331">
        <v>1.3</v>
      </c>
      <c r="D132" s="317">
        <v>1.5</v>
      </c>
      <c r="E132" s="335">
        <v>5000</v>
      </c>
      <c r="F132" s="331">
        <v>1.3</v>
      </c>
      <c r="G132" s="320">
        <v>2</v>
      </c>
    </row>
    <row r="133" spans="1:7" x14ac:dyDescent="0.25">
      <c r="A133" s="327" t="s">
        <v>299</v>
      </c>
      <c r="B133" s="330">
        <v>800</v>
      </c>
      <c r="C133" s="331">
        <v>1.3</v>
      </c>
      <c r="D133" s="317">
        <v>1.5</v>
      </c>
      <c r="E133" s="332"/>
      <c r="F133" s="333"/>
      <c r="G133" s="334"/>
    </row>
    <row r="134" spans="1:7" x14ac:dyDescent="0.25">
      <c r="A134" s="327" t="s">
        <v>300</v>
      </c>
      <c r="B134" s="330">
        <v>800</v>
      </c>
      <c r="C134" s="331">
        <v>1.6</v>
      </c>
      <c r="D134" s="317">
        <v>1.5</v>
      </c>
      <c r="E134" s="335">
        <v>3400</v>
      </c>
      <c r="F134" s="331">
        <v>1.3</v>
      </c>
      <c r="G134" s="320">
        <v>2</v>
      </c>
    </row>
    <row r="135" spans="1:7" x14ac:dyDescent="0.25">
      <c r="A135" s="327" t="s">
        <v>301</v>
      </c>
      <c r="B135" s="330">
        <v>40</v>
      </c>
      <c r="C135" s="331">
        <v>1</v>
      </c>
      <c r="D135" s="317">
        <v>1</v>
      </c>
      <c r="E135" s="332"/>
      <c r="F135" s="333"/>
      <c r="G135" s="334"/>
    </row>
    <row r="136" spans="1:7" x14ac:dyDescent="0.25">
      <c r="A136" s="327" t="s">
        <v>302</v>
      </c>
      <c r="B136" s="330">
        <v>200</v>
      </c>
      <c r="C136" s="331">
        <v>1.3</v>
      </c>
      <c r="D136" s="317">
        <v>1</v>
      </c>
      <c r="E136" s="332"/>
      <c r="F136" s="333"/>
      <c r="G136" s="334"/>
    </row>
    <row r="137" spans="1:7" x14ac:dyDescent="0.25">
      <c r="A137" s="327" t="s">
        <v>303</v>
      </c>
      <c r="B137" s="330">
        <v>80</v>
      </c>
      <c r="C137" s="331">
        <v>1</v>
      </c>
      <c r="D137" s="317">
        <v>1</v>
      </c>
      <c r="E137" s="332"/>
      <c r="F137" s="333"/>
      <c r="G137" s="334"/>
    </row>
    <row r="138" spans="1:7" x14ac:dyDescent="0.25">
      <c r="A138" s="327" t="s">
        <v>304</v>
      </c>
      <c r="B138" s="330">
        <v>40</v>
      </c>
      <c r="C138" s="331">
        <v>1</v>
      </c>
      <c r="D138" s="317">
        <v>1</v>
      </c>
      <c r="E138" s="332"/>
      <c r="F138" s="333"/>
      <c r="G138" s="334"/>
    </row>
    <row r="139" spans="1:7" x14ac:dyDescent="0.25">
      <c r="A139" s="327" t="s">
        <v>305</v>
      </c>
      <c r="B139" s="330">
        <v>200</v>
      </c>
      <c r="C139" s="331">
        <v>1.3</v>
      </c>
      <c r="D139" s="317">
        <v>1</v>
      </c>
      <c r="E139" s="332"/>
      <c r="F139" s="333"/>
      <c r="G139" s="334"/>
    </row>
    <row r="140" spans="1:7" x14ac:dyDescent="0.25">
      <c r="A140" s="327" t="s">
        <v>42</v>
      </c>
      <c r="B140" s="330">
        <v>700</v>
      </c>
      <c r="C140" s="331">
        <v>1.3</v>
      </c>
      <c r="D140" s="317">
        <v>1.5</v>
      </c>
      <c r="E140" s="335">
        <v>800</v>
      </c>
      <c r="F140" s="331">
        <v>1.3</v>
      </c>
      <c r="G140" s="320">
        <v>1.5</v>
      </c>
    </row>
    <row r="141" spans="1:7" x14ac:dyDescent="0.25">
      <c r="A141" s="327" t="s">
        <v>306</v>
      </c>
      <c r="B141" s="332"/>
      <c r="C141" s="333"/>
      <c r="D141" s="336"/>
      <c r="E141" s="335">
        <v>3400</v>
      </c>
      <c r="F141" s="331">
        <v>1.3</v>
      </c>
      <c r="G141" s="320">
        <v>2</v>
      </c>
    </row>
    <row r="142" spans="1:7" x14ac:dyDescent="0.25">
      <c r="A142" s="327" t="s">
        <v>307</v>
      </c>
      <c r="B142" s="330">
        <v>1300</v>
      </c>
      <c r="C142" s="331">
        <v>1.3</v>
      </c>
      <c r="D142" s="317">
        <v>2</v>
      </c>
      <c r="E142" s="335">
        <v>2100</v>
      </c>
      <c r="F142" s="331">
        <v>1.3</v>
      </c>
      <c r="G142" s="320">
        <v>2</v>
      </c>
    </row>
    <row r="143" spans="1:7" x14ac:dyDescent="0.25">
      <c r="A143" s="327" t="s">
        <v>308</v>
      </c>
      <c r="B143" s="330">
        <v>2100</v>
      </c>
      <c r="C143" s="331">
        <v>1.3</v>
      </c>
      <c r="D143" s="317">
        <v>2</v>
      </c>
      <c r="E143" s="332"/>
      <c r="F143" s="333"/>
      <c r="G143" s="334"/>
    </row>
    <row r="144" spans="1:7" x14ac:dyDescent="0.25">
      <c r="A144" s="327" t="s">
        <v>309</v>
      </c>
      <c r="B144" s="330">
        <v>200</v>
      </c>
      <c r="C144" s="331">
        <v>1</v>
      </c>
      <c r="D144" s="317">
        <v>1</v>
      </c>
      <c r="E144" s="332"/>
      <c r="F144" s="333"/>
      <c r="G144" s="334"/>
    </row>
    <row r="145" spans="1:7" x14ac:dyDescent="0.25">
      <c r="A145" s="327" t="s">
        <v>310</v>
      </c>
      <c r="B145" s="330">
        <v>200</v>
      </c>
      <c r="C145" s="331">
        <v>1</v>
      </c>
      <c r="D145" s="317">
        <v>1</v>
      </c>
      <c r="E145" s="332"/>
      <c r="F145" s="333"/>
      <c r="G145" s="334"/>
    </row>
    <row r="146" spans="1:7" x14ac:dyDescent="0.25">
      <c r="A146" s="327" t="s">
        <v>311</v>
      </c>
      <c r="B146" s="330">
        <v>80</v>
      </c>
      <c r="C146" s="331">
        <v>1.3</v>
      </c>
      <c r="D146" s="317">
        <v>1</v>
      </c>
      <c r="E146" s="332"/>
      <c r="F146" s="333"/>
      <c r="G146" s="334"/>
    </row>
    <row r="147" spans="1:7" x14ac:dyDescent="0.25">
      <c r="A147" s="327" t="s">
        <v>312</v>
      </c>
      <c r="B147" s="330">
        <v>400</v>
      </c>
      <c r="C147" s="331">
        <v>1.3</v>
      </c>
      <c r="D147" s="317">
        <v>1.5</v>
      </c>
      <c r="E147" s="335">
        <v>200</v>
      </c>
      <c r="F147" s="331">
        <v>1.3</v>
      </c>
      <c r="G147" s="320">
        <v>1</v>
      </c>
    </row>
    <row r="148" spans="1:7" x14ac:dyDescent="0.25">
      <c r="A148" s="327" t="s">
        <v>313</v>
      </c>
      <c r="B148" s="330">
        <v>300</v>
      </c>
      <c r="C148" s="331">
        <v>1.3</v>
      </c>
      <c r="D148" s="317">
        <v>1</v>
      </c>
      <c r="E148" s="335">
        <v>200</v>
      </c>
      <c r="F148" s="331">
        <v>1.3</v>
      </c>
      <c r="G148" s="320">
        <v>1</v>
      </c>
    </row>
    <row r="149" spans="1:7" x14ac:dyDescent="0.25">
      <c r="A149" s="327" t="s">
        <v>314</v>
      </c>
      <c r="B149" s="330">
        <v>100</v>
      </c>
      <c r="C149" s="331">
        <v>1</v>
      </c>
      <c r="D149" s="317">
        <v>1</v>
      </c>
      <c r="E149" s="332"/>
      <c r="F149" s="333"/>
      <c r="G149" s="334"/>
    </row>
    <row r="150" spans="1:7" x14ac:dyDescent="0.25">
      <c r="A150" s="327" t="s">
        <v>315</v>
      </c>
      <c r="B150" s="330">
        <v>200</v>
      </c>
      <c r="C150" s="331">
        <v>1.3</v>
      </c>
      <c r="D150" s="317">
        <v>1</v>
      </c>
      <c r="E150" s="332"/>
      <c r="F150" s="333"/>
      <c r="G150" s="334"/>
    </row>
    <row r="151" spans="1:7" x14ac:dyDescent="0.25">
      <c r="A151" s="327" t="s">
        <v>316</v>
      </c>
      <c r="B151" s="330">
        <v>300</v>
      </c>
      <c r="C151" s="331">
        <v>1</v>
      </c>
      <c r="D151" s="317">
        <v>1</v>
      </c>
      <c r="E151" s="332"/>
      <c r="F151" s="333"/>
      <c r="G151" s="334"/>
    </row>
    <row r="152" spans="1:7" x14ac:dyDescent="0.25">
      <c r="A152" s="327" t="s">
        <v>44</v>
      </c>
      <c r="B152" s="330">
        <v>400</v>
      </c>
      <c r="C152" s="331">
        <v>1.3</v>
      </c>
      <c r="D152" s="317">
        <v>1.5</v>
      </c>
      <c r="E152" s="335">
        <v>3400</v>
      </c>
      <c r="F152" s="331">
        <v>1.3</v>
      </c>
      <c r="G152" s="320">
        <v>1.5</v>
      </c>
    </row>
    <row r="153" spans="1:7" x14ac:dyDescent="0.25">
      <c r="A153" s="327" t="s">
        <v>317</v>
      </c>
      <c r="B153" s="330">
        <v>500</v>
      </c>
      <c r="C153" s="331">
        <v>1.3</v>
      </c>
      <c r="D153" s="317">
        <v>2</v>
      </c>
      <c r="E153" s="332"/>
      <c r="F153" s="333"/>
      <c r="G153" s="334"/>
    </row>
    <row r="154" spans="1:7" x14ac:dyDescent="0.25">
      <c r="A154" s="327" t="s">
        <v>318</v>
      </c>
      <c r="B154" s="330">
        <v>1000</v>
      </c>
      <c r="C154" s="331">
        <v>1.3</v>
      </c>
      <c r="D154" s="317">
        <v>2</v>
      </c>
      <c r="E154" s="332"/>
      <c r="F154" s="333"/>
      <c r="G154" s="334"/>
    </row>
    <row r="155" spans="1:7" x14ac:dyDescent="0.25">
      <c r="A155" s="327" t="s">
        <v>319</v>
      </c>
      <c r="B155" s="330">
        <v>300</v>
      </c>
      <c r="C155" s="331">
        <v>1.3</v>
      </c>
      <c r="D155" s="317">
        <v>1</v>
      </c>
      <c r="E155" s="332"/>
      <c r="F155" s="333"/>
      <c r="G155" s="334"/>
    </row>
    <row r="156" spans="1:7" x14ac:dyDescent="0.25">
      <c r="A156" s="327" t="s">
        <v>45</v>
      </c>
      <c r="B156" s="330">
        <v>300</v>
      </c>
      <c r="C156" s="331">
        <v>1.3</v>
      </c>
      <c r="D156" s="317">
        <v>1</v>
      </c>
      <c r="E156" s="335">
        <v>800</v>
      </c>
      <c r="F156" s="331">
        <v>1.3</v>
      </c>
      <c r="G156" s="320">
        <v>1.5</v>
      </c>
    </row>
    <row r="157" spans="1:7" x14ac:dyDescent="0.25">
      <c r="A157" s="327" t="s">
        <v>46</v>
      </c>
      <c r="B157" s="330">
        <v>500</v>
      </c>
      <c r="C157" s="331">
        <v>1.3</v>
      </c>
      <c r="D157" s="317">
        <v>1.5</v>
      </c>
      <c r="E157" s="335">
        <v>5000</v>
      </c>
      <c r="F157" s="331">
        <v>1.3</v>
      </c>
      <c r="G157" s="320">
        <v>2</v>
      </c>
    </row>
    <row r="158" spans="1:7" x14ac:dyDescent="0.25">
      <c r="A158" s="338" t="s">
        <v>320</v>
      </c>
      <c r="B158" s="330">
        <v>4000</v>
      </c>
      <c r="C158" s="331">
        <v>1.6</v>
      </c>
      <c r="D158" s="317">
        <v>2</v>
      </c>
      <c r="E158" s="335">
        <v>2500</v>
      </c>
      <c r="F158" s="331">
        <v>1.6</v>
      </c>
      <c r="G158" s="320">
        <v>2</v>
      </c>
    </row>
    <row r="159" spans="1:7" x14ac:dyDescent="0.25">
      <c r="A159" s="327" t="s">
        <v>321</v>
      </c>
      <c r="B159" s="330">
        <v>800</v>
      </c>
      <c r="C159" s="331">
        <v>1.6</v>
      </c>
      <c r="D159" s="317">
        <v>2</v>
      </c>
      <c r="E159" s="332"/>
      <c r="F159" s="333"/>
      <c r="G159" s="334"/>
    </row>
    <row r="160" spans="1:7" x14ac:dyDescent="0.25">
      <c r="A160" s="327" t="s">
        <v>322</v>
      </c>
      <c r="B160" s="330">
        <v>2000</v>
      </c>
      <c r="C160" s="331">
        <v>1.6</v>
      </c>
      <c r="D160" s="317">
        <v>2</v>
      </c>
      <c r="E160" s="332"/>
      <c r="F160" s="333"/>
      <c r="G160" s="334"/>
    </row>
    <row r="161" spans="1:7" x14ac:dyDescent="0.25">
      <c r="A161" s="327" t="s">
        <v>323</v>
      </c>
      <c r="B161" s="330">
        <v>1000</v>
      </c>
      <c r="C161" s="331">
        <v>1.3</v>
      </c>
      <c r="D161" s="317">
        <v>2</v>
      </c>
      <c r="E161" s="332"/>
      <c r="F161" s="333"/>
      <c r="G161" s="334"/>
    </row>
    <row r="162" spans="1:7" x14ac:dyDescent="0.25">
      <c r="A162" s="327" t="s">
        <v>47</v>
      </c>
      <c r="B162" s="330">
        <v>400</v>
      </c>
      <c r="C162" s="331">
        <v>1.3</v>
      </c>
      <c r="D162" s="317">
        <v>1</v>
      </c>
      <c r="E162" s="335">
        <v>1700</v>
      </c>
      <c r="F162" s="331">
        <v>1.3</v>
      </c>
      <c r="G162" s="320">
        <v>2</v>
      </c>
    </row>
    <row r="163" spans="1:7" x14ac:dyDescent="0.25">
      <c r="A163" s="327" t="s">
        <v>48</v>
      </c>
      <c r="B163" s="330">
        <v>800</v>
      </c>
      <c r="C163" s="331">
        <v>1</v>
      </c>
      <c r="D163" s="317">
        <v>1.5</v>
      </c>
      <c r="E163" s="335">
        <v>372</v>
      </c>
      <c r="F163" s="331">
        <v>1.3</v>
      </c>
      <c r="G163" s="320">
        <v>1</v>
      </c>
    </row>
    <row r="164" spans="1:7" x14ac:dyDescent="0.25">
      <c r="A164" s="327" t="s">
        <v>49</v>
      </c>
      <c r="B164" s="330">
        <v>40</v>
      </c>
      <c r="C164" s="331">
        <v>1</v>
      </c>
      <c r="D164" s="317">
        <v>1</v>
      </c>
      <c r="E164" s="335">
        <v>372</v>
      </c>
      <c r="F164" s="331">
        <v>1.3</v>
      </c>
      <c r="G164" s="320">
        <v>1</v>
      </c>
    </row>
    <row r="165" spans="1:7" x14ac:dyDescent="0.25">
      <c r="A165" s="327" t="s">
        <v>324</v>
      </c>
      <c r="B165" s="332"/>
      <c r="C165" s="333"/>
      <c r="D165" s="336"/>
      <c r="E165" s="335">
        <v>800</v>
      </c>
      <c r="F165" s="331">
        <v>1.3</v>
      </c>
      <c r="G165" s="320">
        <v>1.5</v>
      </c>
    </row>
    <row r="166" spans="1:7" x14ac:dyDescent="0.25">
      <c r="A166" s="327" t="s">
        <v>325</v>
      </c>
      <c r="B166" s="330">
        <v>500</v>
      </c>
      <c r="C166" s="331">
        <v>1.3</v>
      </c>
      <c r="D166" s="317">
        <v>1.5</v>
      </c>
      <c r="E166" s="335">
        <v>800</v>
      </c>
      <c r="F166" s="331">
        <v>1.3</v>
      </c>
      <c r="G166" s="320">
        <v>1.5</v>
      </c>
    </row>
    <row r="167" spans="1:7" x14ac:dyDescent="0.25">
      <c r="A167" s="327" t="s">
        <v>51</v>
      </c>
      <c r="B167" s="330">
        <v>300</v>
      </c>
      <c r="C167" s="331">
        <v>1.3</v>
      </c>
      <c r="D167" s="317">
        <v>1.5</v>
      </c>
      <c r="E167" s="335">
        <v>600</v>
      </c>
      <c r="F167" s="331">
        <v>1.3</v>
      </c>
      <c r="G167" s="320">
        <v>1.5</v>
      </c>
    </row>
    <row r="168" spans="1:7" x14ac:dyDescent="0.25">
      <c r="A168" s="327" t="s">
        <v>326</v>
      </c>
      <c r="B168" s="330">
        <v>500</v>
      </c>
      <c r="C168" s="331">
        <v>1.3</v>
      </c>
      <c r="D168" s="317">
        <v>1.5</v>
      </c>
      <c r="E168" s="332"/>
      <c r="F168" s="333"/>
      <c r="G168" s="334"/>
    </row>
    <row r="169" spans="1:7" x14ac:dyDescent="0.25">
      <c r="A169" s="327" t="s">
        <v>52</v>
      </c>
      <c r="B169" s="330">
        <v>500</v>
      </c>
      <c r="C169" s="331">
        <v>1.3</v>
      </c>
      <c r="D169" s="317">
        <v>1.5</v>
      </c>
      <c r="E169" s="335">
        <v>5000</v>
      </c>
      <c r="F169" s="331">
        <v>1.3</v>
      </c>
      <c r="G169" s="320">
        <v>2</v>
      </c>
    </row>
    <row r="170" spans="1:7" x14ac:dyDescent="0.25">
      <c r="A170" s="327" t="s">
        <v>327</v>
      </c>
      <c r="B170" s="330">
        <v>1000</v>
      </c>
      <c r="C170" s="331">
        <v>1.3</v>
      </c>
      <c r="D170" s="317">
        <v>2</v>
      </c>
      <c r="E170" s="332"/>
      <c r="F170" s="333"/>
      <c r="G170" s="334"/>
    </row>
    <row r="171" spans="1:7" x14ac:dyDescent="0.25">
      <c r="A171" s="327" t="s">
        <v>53</v>
      </c>
      <c r="B171" s="330">
        <v>300</v>
      </c>
      <c r="C171" s="331">
        <v>1.3</v>
      </c>
      <c r="D171" s="317">
        <v>1.5</v>
      </c>
      <c r="E171" s="335">
        <v>500</v>
      </c>
      <c r="F171" s="331">
        <v>1.3</v>
      </c>
      <c r="G171" s="320">
        <v>1.5</v>
      </c>
    </row>
    <row r="172" spans="1:7" x14ac:dyDescent="0.25">
      <c r="A172" s="327" t="s">
        <v>328</v>
      </c>
      <c r="B172" s="332"/>
      <c r="C172" s="333"/>
      <c r="D172" s="336"/>
      <c r="E172" s="335">
        <v>600</v>
      </c>
      <c r="F172" s="331">
        <v>1.3</v>
      </c>
      <c r="G172" s="320">
        <v>1.5</v>
      </c>
    </row>
    <row r="173" spans="1:7" x14ac:dyDescent="0.25">
      <c r="A173" s="326" t="s">
        <v>330</v>
      </c>
      <c r="B173" s="330">
        <v>100</v>
      </c>
      <c r="C173" s="331">
        <v>1</v>
      </c>
      <c r="D173" s="317">
        <v>1</v>
      </c>
      <c r="E173" s="332"/>
      <c r="F173" s="333"/>
      <c r="G173" s="334"/>
    </row>
    <row r="174" spans="1:7" x14ac:dyDescent="0.25">
      <c r="A174" s="327" t="s">
        <v>331</v>
      </c>
      <c r="B174" s="335"/>
      <c r="C174" s="339"/>
      <c r="D174" s="317"/>
      <c r="E174" s="335">
        <v>1700</v>
      </c>
      <c r="F174" s="331">
        <v>1.3</v>
      </c>
      <c r="G174" s="320">
        <v>1.5</v>
      </c>
    </row>
    <row r="175" spans="1:7" x14ac:dyDescent="0.25">
      <c r="A175" s="327" t="s">
        <v>332</v>
      </c>
      <c r="B175" s="330">
        <v>1000</v>
      </c>
      <c r="C175" s="331">
        <v>1.3</v>
      </c>
      <c r="D175" s="317">
        <v>1.5</v>
      </c>
      <c r="E175" s="335">
        <v>1700</v>
      </c>
      <c r="F175" s="331">
        <v>1.3</v>
      </c>
      <c r="G175" s="320">
        <v>1.5</v>
      </c>
    </row>
    <row r="176" spans="1:7" x14ac:dyDescent="0.25">
      <c r="A176" s="327" t="s">
        <v>333</v>
      </c>
      <c r="B176" s="330">
        <v>400</v>
      </c>
      <c r="C176" s="331">
        <v>1.3</v>
      </c>
      <c r="D176" s="317">
        <v>1</v>
      </c>
      <c r="E176" s="335">
        <v>800</v>
      </c>
      <c r="F176" s="331">
        <v>1.3</v>
      </c>
      <c r="G176" s="320">
        <v>1.5</v>
      </c>
    </row>
    <row r="177" spans="1:7" x14ac:dyDescent="0.25">
      <c r="A177" s="327" t="s">
        <v>334</v>
      </c>
      <c r="B177" s="330">
        <v>300</v>
      </c>
      <c r="C177" s="331">
        <v>1.3</v>
      </c>
      <c r="D177" s="317">
        <v>1</v>
      </c>
      <c r="E177" s="335"/>
      <c r="F177" s="339"/>
      <c r="G177" s="320"/>
    </row>
    <row r="178" spans="1:7" x14ac:dyDescent="0.25">
      <c r="A178" s="327" t="s">
        <v>335</v>
      </c>
      <c r="B178" s="330">
        <v>500</v>
      </c>
      <c r="C178" s="331">
        <v>1.3</v>
      </c>
      <c r="D178" s="317">
        <v>1.5</v>
      </c>
      <c r="E178" s="335">
        <v>600</v>
      </c>
      <c r="F178" s="331">
        <v>1.3</v>
      </c>
      <c r="G178" s="320">
        <v>1.5</v>
      </c>
    </row>
    <row r="179" spans="1:7" x14ac:dyDescent="0.25">
      <c r="A179" s="327" t="s">
        <v>336</v>
      </c>
      <c r="B179" s="330">
        <v>300</v>
      </c>
      <c r="C179" s="331">
        <v>1.3</v>
      </c>
      <c r="D179" s="317">
        <v>1</v>
      </c>
      <c r="E179" s="332"/>
      <c r="F179" s="333"/>
      <c r="G179" s="334"/>
    </row>
    <row r="180" spans="1:7" x14ac:dyDescent="0.25">
      <c r="A180" s="327" t="s">
        <v>337</v>
      </c>
      <c r="B180" s="330">
        <v>700</v>
      </c>
      <c r="C180" s="331">
        <v>1.3</v>
      </c>
      <c r="D180" s="317">
        <v>1.5</v>
      </c>
      <c r="E180" s="332"/>
      <c r="F180" s="333"/>
      <c r="G180" s="334"/>
    </row>
    <row r="181" spans="1:7" x14ac:dyDescent="0.25">
      <c r="A181" s="327" t="s">
        <v>338</v>
      </c>
      <c r="B181" s="330">
        <v>800</v>
      </c>
      <c r="C181" s="331">
        <v>1.3</v>
      </c>
      <c r="D181" s="317">
        <v>1.5</v>
      </c>
      <c r="E181" s="332"/>
      <c r="F181" s="333"/>
      <c r="G181" s="334"/>
    </row>
    <row r="182" spans="1:7" x14ac:dyDescent="0.25">
      <c r="A182" s="327" t="s">
        <v>339</v>
      </c>
      <c r="B182" s="335"/>
      <c r="C182" s="339"/>
      <c r="D182" s="317"/>
      <c r="E182" s="335">
        <v>43700</v>
      </c>
      <c r="F182" s="331">
        <v>1.6</v>
      </c>
      <c r="G182" s="320">
        <v>2</v>
      </c>
    </row>
    <row r="183" spans="1:7" x14ac:dyDescent="0.25">
      <c r="A183" s="338" t="s">
        <v>340</v>
      </c>
      <c r="B183" s="335"/>
      <c r="C183" s="339"/>
      <c r="D183" s="317"/>
      <c r="E183" s="335">
        <v>200</v>
      </c>
      <c r="F183" s="331">
        <v>1.3</v>
      </c>
      <c r="G183" s="320">
        <v>1</v>
      </c>
    </row>
    <row r="184" spans="1:7" x14ac:dyDescent="0.25">
      <c r="A184" s="338" t="s">
        <v>341</v>
      </c>
      <c r="B184" s="335"/>
      <c r="C184" s="339"/>
      <c r="D184" s="317"/>
      <c r="E184" s="335">
        <v>200</v>
      </c>
      <c r="F184" s="331">
        <v>1.3</v>
      </c>
      <c r="G184" s="320">
        <v>1</v>
      </c>
    </row>
    <row r="185" spans="1:7" x14ac:dyDescent="0.25">
      <c r="A185" s="338" t="s">
        <v>358</v>
      </c>
      <c r="B185" s="335"/>
      <c r="C185" s="339"/>
      <c r="D185" s="317"/>
      <c r="E185" s="335">
        <v>100</v>
      </c>
      <c r="F185" s="331">
        <v>1.3</v>
      </c>
      <c r="G185" s="320">
        <v>2</v>
      </c>
    </row>
    <row r="186" spans="1:7" ht="15" customHeight="1" x14ac:dyDescent="0.25">
      <c r="A186" s="338" t="s">
        <v>359</v>
      </c>
      <c r="B186" s="335"/>
      <c r="C186" s="339"/>
      <c r="D186" s="317"/>
      <c r="E186" s="335">
        <v>100</v>
      </c>
      <c r="F186" s="331">
        <v>1</v>
      </c>
      <c r="G186" s="320">
        <v>1</v>
      </c>
    </row>
    <row r="187" spans="1:7" ht="15" customHeight="1" x14ac:dyDescent="0.25">
      <c r="A187" s="338" t="s">
        <v>360</v>
      </c>
      <c r="B187" s="335"/>
      <c r="C187" s="339"/>
      <c r="D187" s="317"/>
      <c r="E187" s="335">
        <v>20</v>
      </c>
      <c r="F187" s="331">
        <v>1</v>
      </c>
      <c r="G187" s="320">
        <v>1</v>
      </c>
    </row>
    <row r="188" spans="1:7" x14ac:dyDescent="0.25">
      <c r="A188" s="338" t="s">
        <v>342</v>
      </c>
      <c r="B188" s="335"/>
      <c r="C188" s="339"/>
      <c r="D188" s="317"/>
      <c r="E188" s="335">
        <v>150</v>
      </c>
      <c r="F188" s="331">
        <v>1</v>
      </c>
      <c r="G188" s="320">
        <v>2</v>
      </c>
    </row>
    <row r="189" spans="1:7" x14ac:dyDescent="0.25">
      <c r="A189" s="327" t="s">
        <v>56</v>
      </c>
      <c r="B189" s="335"/>
      <c r="C189" s="339"/>
      <c r="D189" s="317"/>
      <c r="E189" s="335">
        <v>3400</v>
      </c>
      <c r="F189" s="331">
        <v>1.6</v>
      </c>
      <c r="G189" s="320">
        <v>2</v>
      </c>
    </row>
    <row r="190" spans="1:7" x14ac:dyDescent="0.25">
      <c r="A190" s="327" t="s">
        <v>343</v>
      </c>
      <c r="B190" s="330">
        <v>600</v>
      </c>
      <c r="C190" s="331">
        <v>1.3</v>
      </c>
      <c r="D190" s="317">
        <v>1.5</v>
      </c>
      <c r="E190" s="335">
        <v>3400</v>
      </c>
      <c r="F190" s="331">
        <v>1.3</v>
      </c>
      <c r="G190" s="320">
        <v>1.5</v>
      </c>
    </row>
    <row r="191" spans="1:7" x14ac:dyDescent="0.25">
      <c r="A191" s="327" t="s">
        <v>344</v>
      </c>
      <c r="B191" s="330">
        <v>1000</v>
      </c>
      <c r="C191" s="331">
        <v>1.3</v>
      </c>
      <c r="D191" s="317">
        <v>2</v>
      </c>
      <c r="E191" s="335">
        <v>800</v>
      </c>
      <c r="F191" s="331">
        <v>1.3</v>
      </c>
      <c r="G191" s="320">
        <v>1.5</v>
      </c>
    </row>
    <row r="192" spans="1:7" x14ac:dyDescent="0.25">
      <c r="A192" s="327" t="s">
        <v>345</v>
      </c>
      <c r="B192" s="330">
        <v>2000</v>
      </c>
      <c r="C192" s="331">
        <v>1</v>
      </c>
      <c r="D192" s="317">
        <v>2</v>
      </c>
      <c r="E192" s="335"/>
      <c r="F192" s="339"/>
      <c r="G192" s="320"/>
    </row>
    <row r="193" spans="1:7" x14ac:dyDescent="0.25">
      <c r="A193" s="327" t="s">
        <v>346</v>
      </c>
      <c r="B193" s="332"/>
      <c r="C193" s="333"/>
      <c r="D193" s="336"/>
      <c r="E193" s="335">
        <v>400</v>
      </c>
      <c r="F193" s="331">
        <v>1.3</v>
      </c>
      <c r="G193" s="320">
        <v>1</v>
      </c>
    </row>
    <row r="194" spans="1:7" x14ac:dyDescent="0.25">
      <c r="A194" s="327" t="s">
        <v>347</v>
      </c>
      <c r="B194" s="330">
        <v>600</v>
      </c>
      <c r="C194" s="331">
        <v>1</v>
      </c>
      <c r="D194" s="317">
        <v>1.5</v>
      </c>
      <c r="E194" s="335"/>
      <c r="F194" s="339"/>
      <c r="G194" s="320"/>
    </row>
    <row r="195" spans="1:7" x14ac:dyDescent="0.25">
      <c r="A195" s="327" t="s">
        <v>348</v>
      </c>
      <c r="B195" s="330">
        <v>1700</v>
      </c>
      <c r="C195" s="331">
        <v>1.3</v>
      </c>
      <c r="D195" s="317">
        <v>2</v>
      </c>
      <c r="E195" s="332"/>
      <c r="F195" s="333"/>
      <c r="G195" s="334"/>
    </row>
    <row r="196" spans="1:7" x14ac:dyDescent="0.25">
      <c r="A196" s="327" t="s">
        <v>349</v>
      </c>
      <c r="B196" s="330">
        <v>600</v>
      </c>
      <c r="C196" s="331">
        <v>1.3</v>
      </c>
      <c r="D196" s="317">
        <v>1.5</v>
      </c>
      <c r="E196" s="335"/>
      <c r="F196" s="339"/>
      <c r="G196" s="320"/>
    </row>
    <row r="197" spans="1:7" x14ac:dyDescent="0.25">
      <c r="A197" s="327" t="s">
        <v>361</v>
      </c>
      <c r="B197" s="330">
        <v>400</v>
      </c>
      <c r="C197" s="331">
        <v>1.3</v>
      </c>
      <c r="D197" s="317">
        <v>1</v>
      </c>
      <c r="E197" s="332"/>
      <c r="F197" s="333"/>
      <c r="G197" s="334"/>
    </row>
    <row r="198" spans="1:7" x14ac:dyDescent="0.25">
      <c r="A198" s="327" t="s">
        <v>350</v>
      </c>
      <c r="B198" s="330">
        <v>800</v>
      </c>
      <c r="C198" s="331">
        <v>1.3</v>
      </c>
      <c r="D198" s="317">
        <v>1.5</v>
      </c>
      <c r="E198" s="332"/>
      <c r="F198" s="333"/>
      <c r="G198" s="334"/>
    </row>
    <row r="199" spans="1:7" x14ac:dyDescent="0.25">
      <c r="A199" s="327" t="s">
        <v>351</v>
      </c>
      <c r="B199" s="330">
        <v>600</v>
      </c>
      <c r="C199" s="331">
        <v>1.3</v>
      </c>
      <c r="D199" s="317">
        <v>1.5</v>
      </c>
      <c r="E199" s="332"/>
      <c r="F199" s="333"/>
      <c r="G199" s="334"/>
    </row>
    <row r="200" spans="1:7" x14ac:dyDescent="0.25">
      <c r="A200" s="327" t="s">
        <v>352</v>
      </c>
      <c r="B200" s="330">
        <v>80</v>
      </c>
      <c r="C200" s="331">
        <v>1</v>
      </c>
      <c r="D200" s="317">
        <v>1</v>
      </c>
      <c r="E200" s="335"/>
      <c r="F200" s="339"/>
      <c r="G200" s="320"/>
    </row>
    <row r="201" spans="1:7" x14ac:dyDescent="0.25">
      <c r="A201" s="327" t="s">
        <v>353</v>
      </c>
      <c r="B201" s="330">
        <v>1000</v>
      </c>
      <c r="C201" s="331">
        <v>1.3</v>
      </c>
      <c r="D201" s="317">
        <v>2</v>
      </c>
      <c r="E201" s="335"/>
      <c r="F201" s="339"/>
      <c r="G201" s="320"/>
    </row>
    <row r="202" spans="1:7" x14ac:dyDescent="0.25">
      <c r="A202" s="327" t="s">
        <v>60</v>
      </c>
      <c r="B202" s="330">
        <v>700</v>
      </c>
      <c r="C202" s="331">
        <v>1.3</v>
      </c>
      <c r="D202" s="317">
        <v>1.5</v>
      </c>
      <c r="E202" s="335">
        <v>400</v>
      </c>
      <c r="F202" s="331">
        <v>1.3</v>
      </c>
      <c r="G202" s="320">
        <v>1</v>
      </c>
    </row>
    <row r="203" spans="1:7" x14ac:dyDescent="0.25">
      <c r="A203" s="327" t="s">
        <v>354</v>
      </c>
      <c r="B203" s="330">
        <v>40</v>
      </c>
      <c r="C203" s="331">
        <v>1</v>
      </c>
      <c r="D203" s="317">
        <v>1</v>
      </c>
      <c r="E203" s="332"/>
      <c r="F203" s="333"/>
      <c r="G203" s="334"/>
    </row>
    <row r="204" spans="1:7" x14ac:dyDescent="0.25">
      <c r="A204" s="327" t="s">
        <v>61</v>
      </c>
      <c r="B204" s="330">
        <v>40</v>
      </c>
      <c r="C204" s="331">
        <v>1.3</v>
      </c>
      <c r="D204" s="317">
        <v>1</v>
      </c>
      <c r="E204" s="335">
        <v>200</v>
      </c>
      <c r="F204" s="331">
        <v>1.3</v>
      </c>
      <c r="G204" s="320">
        <v>1.5</v>
      </c>
    </row>
    <row r="205" spans="1:7" x14ac:dyDescent="0.25">
      <c r="A205" s="327" t="s">
        <v>355</v>
      </c>
      <c r="B205" s="330">
        <v>3000</v>
      </c>
      <c r="C205" s="331">
        <v>1.3</v>
      </c>
      <c r="D205" s="317">
        <v>1.5</v>
      </c>
      <c r="E205" s="335">
        <v>2500</v>
      </c>
      <c r="F205" s="331">
        <v>1.3</v>
      </c>
      <c r="G205" s="320">
        <v>2</v>
      </c>
    </row>
    <row r="206" spans="1:7" x14ac:dyDescent="0.25">
      <c r="A206" s="327" t="s">
        <v>356</v>
      </c>
      <c r="B206" s="330">
        <v>600</v>
      </c>
      <c r="C206" s="331">
        <v>1.3</v>
      </c>
      <c r="D206" s="317">
        <v>1.5</v>
      </c>
      <c r="E206" s="335">
        <v>800</v>
      </c>
      <c r="F206" s="331">
        <v>1.3</v>
      </c>
      <c r="G206" s="320">
        <v>1.5</v>
      </c>
    </row>
    <row r="207" spans="1:7" x14ac:dyDescent="0.25">
      <c r="A207" s="327" t="s">
        <v>63</v>
      </c>
      <c r="B207" s="330">
        <v>400</v>
      </c>
      <c r="C207" s="331">
        <v>1.3</v>
      </c>
      <c r="D207" s="317">
        <v>1.5</v>
      </c>
      <c r="E207" s="335">
        <v>1700</v>
      </c>
      <c r="F207" s="331">
        <v>1.3</v>
      </c>
      <c r="G207" s="320">
        <v>2</v>
      </c>
    </row>
    <row r="208" spans="1:7" x14ac:dyDescent="0.25">
      <c r="A208" s="338" t="s">
        <v>357</v>
      </c>
      <c r="B208" s="330">
        <v>300</v>
      </c>
      <c r="C208" s="331">
        <v>1.3</v>
      </c>
      <c r="D208" s="317">
        <v>1</v>
      </c>
      <c r="E208" s="335">
        <v>1700</v>
      </c>
      <c r="F208" s="331">
        <v>1.3</v>
      </c>
      <c r="G208" s="320">
        <v>2</v>
      </c>
    </row>
    <row r="209" spans="1:7" x14ac:dyDescent="0.25">
      <c r="A209" s="326" t="s">
        <v>544</v>
      </c>
      <c r="B209" s="330">
        <v>400</v>
      </c>
      <c r="C209" s="331">
        <v>1.3</v>
      </c>
      <c r="D209" s="317">
        <v>1</v>
      </c>
      <c r="E209" s="340"/>
      <c r="F209" s="341"/>
      <c r="G209" s="342"/>
    </row>
    <row r="210" spans="1:7" x14ac:dyDescent="0.25">
      <c r="A210" s="327" t="s">
        <v>545</v>
      </c>
      <c r="B210" s="330">
        <v>100</v>
      </c>
      <c r="C210" s="331">
        <v>1</v>
      </c>
      <c r="D210" s="317">
        <v>1</v>
      </c>
      <c r="E210" s="340"/>
      <c r="F210" s="341"/>
      <c r="G210" s="342"/>
    </row>
    <row r="211" spans="1:7" x14ac:dyDescent="0.25">
      <c r="A211" s="327" t="s">
        <v>546</v>
      </c>
      <c r="B211" s="330">
        <v>200</v>
      </c>
      <c r="C211" s="331">
        <v>1.3</v>
      </c>
      <c r="D211" s="317">
        <v>1</v>
      </c>
      <c r="E211" s="340"/>
      <c r="F211" s="341"/>
      <c r="G211" s="342"/>
    </row>
    <row r="212" spans="1:7" x14ac:dyDescent="0.25">
      <c r="A212" s="327" t="s">
        <v>547</v>
      </c>
      <c r="B212" s="330">
        <v>300</v>
      </c>
      <c r="C212" s="331">
        <v>1.3</v>
      </c>
      <c r="D212" s="317">
        <v>1</v>
      </c>
      <c r="E212" s="340"/>
      <c r="F212" s="341"/>
      <c r="G212" s="342"/>
    </row>
    <row r="213" spans="1:7" x14ac:dyDescent="0.25">
      <c r="A213" s="327" t="s">
        <v>548</v>
      </c>
      <c r="B213" s="330">
        <v>200</v>
      </c>
      <c r="C213" s="331">
        <v>1.3</v>
      </c>
      <c r="D213" s="317">
        <v>1</v>
      </c>
      <c r="E213" s="340"/>
      <c r="F213" s="341"/>
      <c r="G213" s="342"/>
    </row>
    <row r="214" spans="1:7" x14ac:dyDescent="0.25">
      <c r="A214" s="338" t="s">
        <v>549</v>
      </c>
      <c r="B214" s="330">
        <v>700</v>
      </c>
      <c r="C214" s="331">
        <v>1.3</v>
      </c>
      <c r="D214" s="317">
        <v>1</v>
      </c>
      <c r="E214" s="340"/>
      <c r="F214" s="341"/>
      <c r="G214" s="342"/>
    </row>
    <row r="215" spans="1:7" x14ac:dyDescent="0.25">
      <c r="A215" s="338" t="s">
        <v>550</v>
      </c>
      <c r="B215" s="330">
        <v>1000</v>
      </c>
      <c r="C215" s="331">
        <v>1.3</v>
      </c>
      <c r="D215" s="317">
        <v>1</v>
      </c>
      <c r="E215" s="340"/>
      <c r="F215" s="341"/>
      <c r="G215" s="342"/>
    </row>
    <row r="216" spans="1:7" x14ac:dyDescent="0.25">
      <c r="A216" s="327" t="s">
        <v>551</v>
      </c>
      <c r="B216" s="330">
        <v>700</v>
      </c>
      <c r="C216" s="331">
        <v>1.3</v>
      </c>
      <c r="D216" s="317">
        <v>2</v>
      </c>
      <c r="E216" s="340"/>
      <c r="F216" s="341"/>
      <c r="G216" s="342"/>
    </row>
    <row r="217" spans="1:7" x14ac:dyDescent="0.25">
      <c r="A217" s="327" t="s">
        <v>552</v>
      </c>
      <c r="B217" s="330">
        <v>200</v>
      </c>
      <c r="C217" s="331">
        <v>1.3</v>
      </c>
      <c r="D217" s="317">
        <v>1</v>
      </c>
      <c r="E217" s="340"/>
      <c r="F217" s="341"/>
      <c r="G217" s="342"/>
    </row>
    <row r="218" spans="1:7" x14ac:dyDescent="0.25">
      <c r="A218" s="327" t="s">
        <v>553</v>
      </c>
      <c r="B218" s="330">
        <v>1700</v>
      </c>
      <c r="C218" s="331">
        <v>1.3</v>
      </c>
      <c r="D218" s="317">
        <v>2</v>
      </c>
      <c r="E218" s="340"/>
      <c r="F218" s="341"/>
      <c r="G218" s="342"/>
    </row>
    <row r="219" spans="1:7" x14ac:dyDescent="0.25">
      <c r="A219" s="327" t="s">
        <v>554</v>
      </c>
      <c r="B219" s="330">
        <v>1000</v>
      </c>
      <c r="C219" s="331">
        <v>1.3</v>
      </c>
      <c r="D219" s="317">
        <v>2</v>
      </c>
      <c r="E219" s="340"/>
      <c r="F219" s="341"/>
      <c r="G219" s="342"/>
    </row>
    <row r="220" spans="1:7" x14ac:dyDescent="0.25">
      <c r="A220" s="327" t="s">
        <v>555</v>
      </c>
      <c r="B220" s="330">
        <v>300</v>
      </c>
      <c r="C220" s="331">
        <v>1.3</v>
      </c>
      <c r="D220" s="317">
        <v>1</v>
      </c>
      <c r="E220" s="340"/>
      <c r="F220" s="341"/>
      <c r="G220" s="342"/>
    </row>
    <row r="221" spans="1:7" x14ac:dyDescent="0.25">
      <c r="A221" s="327" t="s">
        <v>556</v>
      </c>
      <c r="B221" s="330">
        <v>600</v>
      </c>
      <c r="C221" s="331">
        <v>1.3</v>
      </c>
      <c r="D221" s="317">
        <v>1.5</v>
      </c>
      <c r="E221" s="340"/>
      <c r="F221" s="341"/>
      <c r="G221" s="342"/>
    </row>
    <row r="222" spans="1:7" x14ac:dyDescent="0.25">
      <c r="A222" s="327" t="s">
        <v>557</v>
      </c>
      <c r="B222" s="330">
        <v>1300</v>
      </c>
      <c r="C222" s="331">
        <v>1.3</v>
      </c>
      <c r="D222" s="317">
        <v>2</v>
      </c>
      <c r="E222" s="340"/>
      <c r="F222" s="341"/>
      <c r="G222" s="342"/>
    </row>
    <row r="223" spans="1:7" x14ac:dyDescent="0.25">
      <c r="A223" s="327" t="s">
        <v>558</v>
      </c>
      <c r="B223" s="330">
        <v>600</v>
      </c>
      <c r="C223" s="331">
        <v>1.3</v>
      </c>
      <c r="D223" s="317">
        <v>1.5</v>
      </c>
      <c r="E223" s="340"/>
      <c r="F223" s="341"/>
      <c r="G223" s="342"/>
    </row>
    <row r="224" spans="1:7" x14ac:dyDescent="0.25">
      <c r="A224" s="338" t="s">
        <v>559</v>
      </c>
      <c r="B224" s="330">
        <v>600</v>
      </c>
      <c r="C224" s="331">
        <v>1.3</v>
      </c>
      <c r="D224" s="317">
        <v>1.5</v>
      </c>
      <c r="E224" s="340"/>
      <c r="F224" s="341"/>
      <c r="G224" s="342"/>
    </row>
    <row r="225" spans="1:7" x14ac:dyDescent="0.25">
      <c r="A225" s="327" t="s">
        <v>560</v>
      </c>
      <c r="B225" s="330">
        <v>1000</v>
      </c>
      <c r="C225" s="331">
        <v>1.3</v>
      </c>
      <c r="D225" s="317">
        <v>2</v>
      </c>
      <c r="E225" s="340"/>
      <c r="F225" s="341"/>
      <c r="G225" s="342"/>
    </row>
    <row r="226" spans="1:7" x14ac:dyDescent="0.25">
      <c r="A226" s="327" t="s">
        <v>561</v>
      </c>
      <c r="B226" s="330">
        <v>600</v>
      </c>
      <c r="C226" s="331">
        <v>1.3</v>
      </c>
      <c r="D226" s="317">
        <v>1.5</v>
      </c>
      <c r="E226" s="340"/>
      <c r="F226" s="341"/>
      <c r="G226" s="342"/>
    </row>
    <row r="227" spans="1:7" x14ac:dyDescent="0.25">
      <c r="A227" s="327" t="s">
        <v>562</v>
      </c>
      <c r="B227" s="330">
        <v>200</v>
      </c>
      <c r="C227" s="331">
        <v>1</v>
      </c>
      <c r="D227" s="317">
        <v>1</v>
      </c>
      <c r="E227" s="340"/>
      <c r="F227" s="341"/>
      <c r="G227" s="342"/>
    </row>
    <row r="228" spans="1:7" x14ac:dyDescent="0.25">
      <c r="A228" s="327" t="s">
        <v>563</v>
      </c>
      <c r="B228" s="330">
        <v>200</v>
      </c>
      <c r="C228" s="331">
        <v>1</v>
      </c>
      <c r="D228" s="317">
        <v>1</v>
      </c>
      <c r="E228" s="340"/>
      <c r="F228" s="341"/>
      <c r="G228" s="342"/>
    </row>
    <row r="229" spans="1:7" x14ac:dyDescent="0.25">
      <c r="A229" s="327" t="s">
        <v>564</v>
      </c>
      <c r="B229" s="330">
        <v>80</v>
      </c>
      <c r="C229" s="331">
        <v>1</v>
      </c>
      <c r="D229" s="317">
        <v>1</v>
      </c>
      <c r="E229" s="340"/>
      <c r="F229" s="341"/>
      <c r="G229" s="342"/>
    </row>
    <row r="230" spans="1:7" x14ac:dyDescent="0.25">
      <c r="A230" s="327" t="s">
        <v>565</v>
      </c>
      <c r="B230" s="330">
        <v>500</v>
      </c>
      <c r="C230" s="331">
        <v>1.3</v>
      </c>
      <c r="D230" s="317">
        <v>1.5</v>
      </c>
      <c r="E230" s="340"/>
      <c r="F230" s="341"/>
      <c r="G230" s="342"/>
    </row>
    <row r="231" spans="1:7" x14ac:dyDescent="0.25">
      <c r="A231" s="327" t="s">
        <v>566</v>
      </c>
      <c r="B231" s="330">
        <v>800</v>
      </c>
      <c r="C231" s="331">
        <v>1.3</v>
      </c>
      <c r="D231" s="317">
        <v>1.5</v>
      </c>
      <c r="E231" s="340"/>
      <c r="F231" s="341"/>
      <c r="G231" s="342"/>
    </row>
    <row r="232" spans="1:7" x14ac:dyDescent="0.25">
      <c r="A232" s="327" t="s">
        <v>567</v>
      </c>
      <c r="B232" s="330">
        <v>500</v>
      </c>
      <c r="C232" s="331">
        <v>1.3</v>
      </c>
      <c r="D232" s="317">
        <v>1.5</v>
      </c>
      <c r="E232" s="340"/>
      <c r="F232" s="341"/>
      <c r="G232" s="342"/>
    </row>
    <row r="233" spans="1:7" x14ac:dyDescent="0.25">
      <c r="A233" s="327" t="s">
        <v>64</v>
      </c>
      <c r="B233" s="335"/>
      <c r="C233" s="339"/>
      <c r="D233" s="317"/>
      <c r="E233" s="335">
        <v>8400</v>
      </c>
      <c r="F233" s="331">
        <v>1.3</v>
      </c>
      <c r="G233" s="320">
        <v>2</v>
      </c>
    </row>
    <row r="234" spans="1:7" x14ac:dyDescent="0.25">
      <c r="A234" s="327" t="s">
        <v>65</v>
      </c>
      <c r="B234" s="330">
        <v>600</v>
      </c>
      <c r="C234" s="331">
        <v>1.3</v>
      </c>
      <c r="D234" s="317">
        <v>1.5</v>
      </c>
      <c r="E234" s="335">
        <v>800</v>
      </c>
      <c r="F234" s="331">
        <v>1.3</v>
      </c>
      <c r="G234" s="320">
        <v>1.5</v>
      </c>
    </row>
    <row r="235" spans="1:7" x14ac:dyDescent="0.25">
      <c r="A235" s="327" t="s">
        <v>568</v>
      </c>
      <c r="B235" s="330">
        <v>500</v>
      </c>
      <c r="C235" s="331">
        <v>1.3</v>
      </c>
      <c r="D235" s="317">
        <v>1.5</v>
      </c>
      <c r="E235" s="332"/>
      <c r="F235" s="333"/>
      <c r="G235" s="334"/>
    </row>
    <row r="236" spans="1:7" x14ac:dyDescent="0.25">
      <c r="A236" s="327" t="s">
        <v>66</v>
      </c>
      <c r="B236" s="330">
        <v>300</v>
      </c>
      <c r="C236" s="331">
        <v>1.3</v>
      </c>
      <c r="D236" s="317">
        <v>1.5</v>
      </c>
      <c r="E236" s="335">
        <v>200</v>
      </c>
      <c r="F236" s="331">
        <v>1.3</v>
      </c>
      <c r="G236" s="320">
        <v>1.5</v>
      </c>
    </row>
    <row r="237" spans="1:7" x14ac:dyDescent="0.25">
      <c r="A237" s="327" t="s">
        <v>569</v>
      </c>
      <c r="B237" s="330">
        <v>80</v>
      </c>
      <c r="C237" s="331">
        <v>1.3</v>
      </c>
      <c r="D237" s="317">
        <v>1</v>
      </c>
      <c r="E237" s="335"/>
      <c r="F237" s="339"/>
      <c r="G237" s="320"/>
    </row>
    <row r="238" spans="1:7" x14ac:dyDescent="0.25">
      <c r="A238" s="327" t="s">
        <v>570</v>
      </c>
      <c r="B238" s="330">
        <v>200</v>
      </c>
      <c r="C238" s="331">
        <v>1</v>
      </c>
      <c r="D238" s="317">
        <v>1</v>
      </c>
      <c r="E238" s="332"/>
      <c r="F238" s="333"/>
      <c r="G238" s="334"/>
    </row>
    <row r="239" spans="1:7" x14ac:dyDescent="0.25">
      <c r="A239" s="327" t="s">
        <v>571</v>
      </c>
      <c r="B239" s="330">
        <v>2000</v>
      </c>
      <c r="C239" s="331">
        <v>1.3</v>
      </c>
      <c r="D239" s="317">
        <v>2</v>
      </c>
      <c r="E239" s="335">
        <v>3300</v>
      </c>
      <c r="F239" s="331">
        <v>1.3</v>
      </c>
      <c r="G239" s="320">
        <v>2</v>
      </c>
    </row>
    <row r="240" spans="1:7" x14ac:dyDescent="0.25">
      <c r="A240" s="327" t="s">
        <v>488</v>
      </c>
      <c r="B240" s="330">
        <v>300</v>
      </c>
      <c r="C240" s="331">
        <v>1.6</v>
      </c>
      <c r="D240" s="317">
        <v>1.5</v>
      </c>
      <c r="E240" s="335">
        <v>25100</v>
      </c>
      <c r="F240" s="331">
        <v>1.6</v>
      </c>
      <c r="G240" s="320">
        <v>2</v>
      </c>
    </row>
    <row r="241" spans="1:7" x14ac:dyDescent="0.25">
      <c r="A241" s="327" t="s">
        <v>572</v>
      </c>
      <c r="B241" s="330">
        <v>300</v>
      </c>
      <c r="C241" s="331">
        <v>1.6</v>
      </c>
      <c r="D241" s="317">
        <v>1.5</v>
      </c>
      <c r="E241" s="335">
        <v>800</v>
      </c>
      <c r="F241" s="331">
        <v>1.6</v>
      </c>
      <c r="G241" s="320">
        <v>2</v>
      </c>
    </row>
    <row r="242" spans="1:7" x14ac:dyDescent="0.25">
      <c r="A242" s="327" t="s">
        <v>573</v>
      </c>
      <c r="B242" s="330">
        <v>400</v>
      </c>
      <c r="C242" s="331">
        <v>1.3</v>
      </c>
      <c r="D242" s="317">
        <v>1</v>
      </c>
      <c r="E242" s="340"/>
      <c r="F242" s="341"/>
      <c r="G242" s="342"/>
    </row>
    <row r="243" spans="1:7" x14ac:dyDescent="0.25">
      <c r="A243" s="327" t="s">
        <v>574</v>
      </c>
      <c r="B243" s="330">
        <v>100</v>
      </c>
      <c r="C243" s="331">
        <v>1.3</v>
      </c>
      <c r="D243" s="317">
        <v>1</v>
      </c>
      <c r="E243" s="340"/>
      <c r="F243" s="341"/>
      <c r="G243" s="342"/>
    </row>
    <row r="244" spans="1:7" x14ac:dyDescent="0.25">
      <c r="A244" s="327" t="s">
        <v>575</v>
      </c>
      <c r="B244" s="330">
        <v>1000</v>
      </c>
      <c r="C244" s="331">
        <v>1.3</v>
      </c>
      <c r="D244" s="317">
        <v>2</v>
      </c>
      <c r="E244" s="340"/>
      <c r="F244" s="341"/>
      <c r="G244" s="342"/>
    </row>
    <row r="245" spans="1:7" x14ac:dyDescent="0.25">
      <c r="A245" s="327" t="s">
        <v>576</v>
      </c>
      <c r="B245" s="330">
        <v>300</v>
      </c>
      <c r="C245" s="331">
        <v>1.3</v>
      </c>
      <c r="D245" s="317">
        <v>1</v>
      </c>
      <c r="E245" s="340"/>
      <c r="F245" s="341"/>
      <c r="G245" s="342"/>
    </row>
    <row r="246" spans="1:7" x14ac:dyDescent="0.25">
      <c r="A246" s="327" t="s">
        <v>577</v>
      </c>
      <c r="B246" s="330">
        <v>300</v>
      </c>
      <c r="C246" s="331">
        <v>1.3</v>
      </c>
      <c r="D246" s="317">
        <v>1</v>
      </c>
      <c r="E246" s="340"/>
      <c r="F246" s="341"/>
      <c r="G246" s="342"/>
    </row>
    <row r="247" spans="1:7" x14ac:dyDescent="0.25">
      <c r="A247" s="327" t="s">
        <v>578</v>
      </c>
      <c r="B247" s="330">
        <v>80</v>
      </c>
      <c r="C247" s="331">
        <v>1</v>
      </c>
      <c r="D247" s="317">
        <v>1</v>
      </c>
      <c r="E247" s="340"/>
      <c r="F247" s="341"/>
      <c r="G247" s="342"/>
    </row>
    <row r="248" spans="1:7" x14ac:dyDescent="0.25">
      <c r="A248" s="327" t="s">
        <v>579</v>
      </c>
      <c r="B248" s="330">
        <v>40</v>
      </c>
      <c r="C248" s="343">
        <v>1</v>
      </c>
      <c r="D248" s="329">
        <v>1</v>
      </c>
      <c r="E248" s="340"/>
      <c r="F248" s="341"/>
      <c r="G248" s="342"/>
    </row>
    <row r="249" spans="1:7" x14ac:dyDescent="0.25">
      <c r="A249" s="326" t="s">
        <v>580</v>
      </c>
      <c r="B249" s="318">
        <v>300</v>
      </c>
      <c r="C249" s="316">
        <v>1</v>
      </c>
      <c r="D249" s="344">
        <v>1</v>
      </c>
      <c r="E249" s="340"/>
      <c r="F249" s="341"/>
      <c r="G249" s="345"/>
    </row>
    <row r="250" spans="1:7" x14ac:dyDescent="0.25">
      <c r="A250" s="327" t="s">
        <v>581</v>
      </c>
      <c r="B250" s="318">
        <v>200</v>
      </c>
      <c r="C250" s="316">
        <v>1.3</v>
      </c>
      <c r="D250" s="344">
        <v>1</v>
      </c>
      <c r="E250" s="340"/>
      <c r="F250" s="341"/>
      <c r="G250" s="345"/>
    </row>
    <row r="251" spans="1:7" x14ac:dyDescent="0.25">
      <c r="A251" s="327" t="s">
        <v>582</v>
      </c>
      <c r="B251" s="346" t="s">
        <v>617</v>
      </c>
      <c r="C251" s="347"/>
      <c r="D251" s="348"/>
      <c r="E251" s="340"/>
      <c r="F251" s="341"/>
      <c r="G251" s="345"/>
    </row>
    <row r="252" spans="1:7" x14ac:dyDescent="0.25">
      <c r="A252" s="327" t="s">
        <v>583</v>
      </c>
      <c r="B252" s="318">
        <v>400</v>
      </c>
      <c r="C252" s="316">
        <v>1.3</v>
      </c>
      <c r="D252" s="317">
        <v>1.5</v>
      </c>
      <c r="E252" s="321"/>
      <c r="F252" s="322"/>
      <c r="G252" s="320"/>
    </row>
    <row r="253" spans="1:7" x14ac:dyDescent="0.25">
      <c r="A253" s="327" t="s">
        <v>584</v>
      </c>
      <c r="B253" s="318">
        <v>600</v>
      </c>
      <c r="C253" s="316">
        <v>1.3</v>
      </c>
      <c r="D253" s="317">
        <v>1.5</v>
      </c>
      <c r="E253" s="321">
        <v>800</v>
      </c>
      <c r="F253" s="316">
        <v>1.3</v>
      </c>
      <c r="G253" s="320">
        <v>1.5</v>
      </c>
    </row>
    <row r="254" spans="1:7" x14ac:dyDescent="0.25">
      <c r="A254" s="327" t="s">
        <v>492</v>
      </c>
      <c r="B254" s="318">
        <v>1000</v>
      </c>
      <c r="C254" s="316">
        <v>1.3</v>
      </c>
      <c r="D254" s="317">
        <v>2</v>
      </c>
      <c r="E254" s="321">
        <v>18000</v>
      </c>
      <c r="F254" s="316">
        <v>1.3</v>
      </c>
      <c r="G254" s="320">
        <v>2</v>
      </c>
    </row>
    <row r="255" spans="1:7" x14ac:dyDescent="0.25">
      <c r="A255" s="327" t="s">
        <v>585</v>
      </c>
      <c r="B255" s="318">
        <v>1000</v>
      </c>
      <c r="C255" s="316">
        <v>1.3</v>
      </c>
      <c r="D255" s="317">
        <v>2</v>
      </c>
      <c r="E255" s="321">
        <v>18900</v>
      </c>
      <c r="F255" s="316">
        <v>1.3</v>
      </c>
      <c r="G255" s="320">
        <v>2</v>
      </c>
    </row>
    <row r="256" spans="1:7" x14ac:dyDescent="0.25">
      <c r="A256" s="327" t="s">
        <v>586</v>
      </c>
      <c r="B256" s="318">
        <v>900</v>
      </c>
      <c r="C256" s="316">
        <v>1.3</v>
      </c>
      <c r="D256" s="317">
        <v>1.5</v>
      </c>
      <c r="E256" s="321"/>
      <c r="F256" s="322"/>
      <c r="G256" s="320"/>
    </row>
    <row r="257" spans="1:7" x14ac:dyDescent="0.25">
      <c r="A257" s="327" t="s">
        <v>587</v>
      </c>
      <c r="B257" s="318">
        <v>500</v>
      </c>
      <c r="C257" s="316">
        <v>1.3</v>
      </c>
      <c r="D257" s="317">
        <v>1.5</v>
      </c>
      <c r="E257" s="321"/>
      <c r="F257" s="322"/>
      <c r="G257" s="320"/>
    </row>
    <row r="258" spans="1:7" x14ac:dyDescent="0.25">
      <c r="A258" s="327" t="s">
        <v>588</v>
      </c>
      <c r="B258" s="318">
        <v>400</v>
      </c>
      <c r="C258" s="316">
        <v>1.3</v>
      </c>
      <c r="D258" s="317">
        <v>1</v>
      </c>
      <c r="E258" s="321"/>
      <c r="F258" s="322"/>
      <c r="G258" s="320"/>
    </row>
    <row r="259" spans="1:7" x14ac:dyDescent="0.25">
      <c r="A259" s="327" t="s">
        <v>589</v>
      </c>
      <c r="B259" s="318">
        <v>80</v>
      </c>
      <c r="C259" s="316">
        <v>1.3</v>
      </c>
      <c r="D259" s="317">
        <v>1</v>
      </c>
      <c r="E259" s="321"/>
      <c r="F259" s="322"/>
      <c r="G259" s="320"/>
    </row>
    <row r="260" spans="1:7" x14ac:dyDescent="0.25">
      <c r="A260" s="327" t="s">
        <v>590</v>
      </c>
      <c r="B260" s="318">
        <v>2000</v>
      </c>
      <c r="C260" s="316">
        <v>1.3</v>
      </c>
      <c r="D260" s="317">
        <v>2</v>
      </c>
      <c r="E260" s="321">
        <v>8400</v>
      </c>
      <c r="F260" s="316">
        <v>1.3</v>
      </c>
      <c r="G260" s="320">
        <v>2</v>
      </c>
    </row>
    <row r="261" spans="1:7" x14ac:dyDescent="0.25">
      <c r="A261" s="327" t="s">
        <v>591</v>
      </c>
      <c r="B261" s="318">
        <v>1700</v>
      </c>
      <c r="C261" s="316">
        <v>1.3</v>
      </c>
      <c r="D261" s="317">
        <v>2</v>
      </c>
      <c r="E261" s="321">
        <v>13000</v>
      </c>
      <c r="F261" s="316">
        <v>1.3</v>
      </c>
      <c r="G261" s="320">
        <v>2</v>
      </c>
    </row>
    <row r="262" spans="1:7" x14ac:dyDescent="0.25">
      <c r="A262" s="327" t="s">
        <v>592</v>
      </c>
      <c r="B262" s="318">
        <v>80</v>
      </c>
      <c r="C262" s="316">
        <v>1</v>
      </c>
      <c r="D262" s="317">
        <v>1</v>
      </c>
      <c r="E262" s="321"/>
      <c r="F262" s="322"/>
      <c r="G262" s="320"/>
    </row>
    <row r="263" spans="1:7" x14ac:dyDescent="0.25">
      <c r="A263" s="327" t="s">
        <v>593</v>
      </c>
      <c r="B263" s="321"/>
      <c r="C263" s="322"/>
      <c r="D263" s="317"/>
      <c r="E263" s="321">
        <v>1000</v>
      </c>
      <c r="F263" s="316">
        <v>1.3</v>
      </c>
      <c r="G263" s="320">
        <v>2</v>
      </c>
    </row>
    <row r="264" spans="1:7" x14ac:dyDescent="0.25">
      <c r="A264" s="327" t="s">
        <v>594</v>
      </c>
      <c r="B264" s="318">
        <v>200</v>
      </c>
      <c r="C264" s="316">
        <v>1</v>
      </c>
      <c r="D264" s="317">
        <v>1</v>
      </c>
      <c r="E264" s="321"/>
      <c r="F264" s="322"/>
      <c r="G264" s="320"/>
    </row>
    <row r="265" spans="1:7" x14ac:dyDescent="0.25">
      <c r="A265" s="327" t="s">
        <v>498</v>
      </c>
      <c r="B265" s="321"/>
      <c r="C265" s="322"/>
      <c r="D265" s="317"/>
      <c r="E265" s="321">
        <v>130800</v>
      </c>
      <c r="F265" s="316">
        <v>1.6</v>
      </c>
      <c r="G265" s="320">
        <v>2</v>
      </c>
    </row>
    <row r="266" spans="1:7" x14ac:dyDescent="0.25">
      <c r="A266" s="327" t="s">
        <v>595</v>
      </c>
      <c r="B266" s="318">
        <v>300</v>
      </c>
      <c r="C266" s="316">
        <v>1.3</v>
      </c>
      <c r="D266" s="317">
        <v>2</v>
      </c>
      <c r="E266" s="321"/>
      <c r="F266" s="322"/>
      <c r="G266" s="320"/>
    </row>
    <row r="267" spans="1:7" x14ac:dyDescent="0.25">
      <c r="A267" s="327" t="s">
        <v>596</v>
      </c>
      <c r="B267" s="318">
        <v>600</v>
      </c>
      <c r="C267" s="316">
        <v>1.3</v>
      </c>
      <c r="D267" s="317">
        <v>1.5</v>
      </c>
      <c r="E267" s="321"/>
      <c r="F267" s="322"/>
      <c r="G267" s="320"/>
    </row>
    <row r="268" spans="1:7" x14ac:dyDescent="0.25">
      <c r="A268" s="327" t="s">
        <v>597</v>
      </c>
      <c r="B268" s="318">
        <v>300</v>
      </c>
      <c r="C268" s="316">
        <v>1.3</v>
      </c>
      <c r="D268" s="317">
        <v>1.5</v>
      </c>
      <c r="E268" s="321"/>
      <c r="F268" s="322"/>
      <c r="G268" s="320"/>
    </row>
    <row r="269" spans="1:7" x14ac:dyDescent="0.25">
      <c r="A269" s="327" t="s">
        <v>598</v>
      </c>
      <c r="B269" s="321"/>
      <c r="C269" s="322"/>
      <c r="D269" s="317"/>
      <c r="E269" s="321">
        <v>1700</v>
      </c>
      <c r="F269" s="316">
        <v>1.3</v>
      </c>
      <c r="G269" s="320">
        <v>2</v>
      </c>
    </row>
    <row r="270" spans="1:7" x14ac:dyDescent="0.25">
      <c r="A270" s="327" t="s">
        <v>599</v>
      </c>
      <c r="B270" s="321"/>
      <c r="C270" s="322"/>
      <c r="D270" s="317"/>
      <c r="E270" s="321">
        <v>1900</v>
      </c>
      <c r="F270" s="316">
        <v>1.3</v>
      </c>
      <c r="G270" s="320">
        <v>2</v>
      </c>
    </row>
    <row r="271" spans="1:7" x14ac:dyDescent="0.25">
      <c r="A271" s="327" t="s">
        <v>600</v>
      </c>
      <c r="B271" s="318">
        <v>300</v>
      </c>
      <c r="C271" s="316">
        <v>1.3</v>
      </c>
      <c r="D271" s="317">
        <v>1.5</v>
      </c>
      <c r="E271" s="321"/>
      <c r="F271" s="322"/>
      <c r="G271" s="320"/>
    </row>
    <row r="272" spans="1:7" x14ac:dyDescent="0.25">
      <c r="A272" s="327" t="s">
        <v>601</v>
      </c>
      <c r="B272" s="318">
        <v>100</v>
      </c>
      <c r="C272" s="316">
        <v>1</v>
      </c>
      <c r="D272" s="317">
        <v>1</v>
      </c>
      <c r="E272" s="321"/>
      <c r="F272" s="322"/>
      <c r="G272" s="320"/>
    </row>
    <row r="273" spans="1:7" x14ac:dyDescent="0.25">
      <c r="A273" s="327" t="s">
        <v>602</v>
      </c>
      <c r="B273" s="318">
        <v>100</v>
      </c>
      <c r="C273" s="316">
        <v>1</v>
      </c>
      <c r="D273" s="317">
        <v>1</v>
      </c>
      <c r="E273" s="321"/>
      <c r="F273" s="322"/>
      <c r="G273" s="320"/>
    </row>
    <row r="274" spans="1:7" x14ac:dyDescent="0.25">
      <c r="A274" s="327" t="s">
        <v>603</v>
      </c>
      <c r="B274" s="318">
        <v>200</v>
      </c>
      <c r="C274" s="316">
        <v>1</v>
      </c>
      <c r="D274" s="317">
        <v>1</v>
      </c>
      <c r="E274" s="321"/>
      <c r="F274" s="322"/>
      <c r="G274" s="320"/>
    </row>
    <row r="275" spans="1:7" x14ac:dyDescent="0.25">
      <c r="A275" s="327" t="s">
        <v>604</v>
      </c>
      <c r="B275" s="318">
        <v>700</v>
      </c>
      <c r="C275" s="316">
        <v>1.3</v>
      </c>
      <c r="D275" s="317">
        <v>1.5</v>
      </c>
      <c r="E275" s="321">
        <v>1300</v>
      </c>
      <c r="F275" s="316">
        <v>1.3</v>
      </c>
      <c r="G275" s="320">
        <v>2</v>
      </c>
    </row>
    <row r="276" spans="1:7" x14ac:dyDescent="0.25">
      <c r="A276" s="327" t="s">
        <v>373</v>
      </c>
      <c r="B276" s="318">
        <v>700</v>
      </c>
      <c r="C276" s="316">
        <v>1.3</v>
      </c>
      <c r="D276" s="317">
        <v>1.5</v>
      </c>
      <c r="E276" s="321">
        <v>2100</v>
      </c>
      <c r="F276" s="316">
        <v>1.3</v>
      </c>
      <c r="G276" s="320">
        <v>2</v>
      </c>
    </row>
    <row r="277" spans="1:7" x14ac:dyDescent="0.25">
      <c r="A277" s="327" t="s">
        <v>374</v>
      </c>
      <c r="B277" s="321"/>
      <c r="C277" s="322"/>
      <c r="D277" s="317"/>
      <c r="E277" s="321">
        <v>8000</v>
      </c>
      <c r="F277" s="316">
        <v>1.3</v>
      </c>
      <c r="G277" s="320">
        <v>2</v>
      </c>
    </row>
    <row r="278" spans="1:7" x14ac:dyDescent="0.25">
      <c r="A278" s="327" t="s">
        <v>605</v>
      </c>
      <c r="B278" s="318">
        <v>2000</v>
      </c>
      <c r="C278" s="316">
        <v>1.3</v>
      </c>
      <c r="D278" s="317">
        <v>2</v>
      </c>
      <c r="E278" s="321"/>
      <c r="F278" s="322"/>
      <c r="G278" s="320"/>
    </row>
    <row r="279" spans="1:7" x14ac:dyDescent="0.25">
      <c r="A279" s="327" t="s">
        <v>606</v>
      </c>
      <c r="B279" s="318">
        <v>200</v>
      </c>
      <c r="C279" s="316">
        <v>1.3</v>
      </c>
      <c r="D279" s="317">
        <v>1.5</v>
      </c>
      <c r="E279" s="321"/>
      <c r="F279" s="322"/>
      <c r="G279" s="320"/>
    </row>
    <row r="280" spans="1:7" x14ac:dyDescent="0.25">
      <c r="A280" s="327" t="s">
        <v>607</v>
      </c>
      <c r="B280" s="318">
        <v>400</v>
      </c>
      <c r="C280" s="316">
        <v>1</v>
      </c>
      <c r="D280" s="317">
        <v>1.5</v>
      </c>
      <c r="E280" s="321"/>
      <c r="F280" s="322"/>
      <c r="G280" s="320"/>
    </row>
    <row r="281" spans="1:7" x14ac:dyDescent="0.25">
      <c r="A281" s="327" t="s">
        <v>608</v>
      </c>
      <c r="B281" s="318">
        <v>300</v>
      </c>
      <c r="C281" s="316">
        <v>1.3</v>
      </c>
      <c r="D281" s="317">
        <v>1.5</v>
      </c>
      <c r="E281" s="321"/>
      <c r="F281" s="322"/>
      <c r="G281" s="320"/>
    </row>
    <row r="282" spans="1:7" x14ac:dyDescent="0.25">
      <c r="A282" s="327" t="s">
        <v>609</v>
      </c>
      <c r="B282" s="318">
        <v>200</v>
      </c>
      <c r="C282" s="316">
        <v>1.3</v>
      </c>
      <c r="D282" s="317">
        <v>1</v>
      </c>
      <c r="E282" s="321"/>
      <c r="F282" s="322"/>
      <c r="G282" s="320"/>
    </row>
    <row r="283" spans="1:7" x14ac:dyDescent="0.25">
      <c r="A283" s="327" t="s">
        <v>610</v>
      </c>
      <c r="B283" s="318">
        <v>200</v>
      </c>
      <c r="C283" s="316">
        <v>1</v>
      </c>
      <c r="D283" s="317">
        <v>1</v>
      </c>
      <c r="E283" s="321"/>
      <c r="F283" s="322"/>
      <c r="G283" s="320"/>
    </row>
    <row r="284" spans="1:7" x14ac:dyDescent="0.25">
      <c r="A284" s="327" t="s">
        <v>611</v>
      </c>
      <c r="B284" s="318">
        <v>100</v>
      </c>
      <c r="C284" s="316">
        <v>1</v>
      </c>
      <c r="D284" s="317">
        <v>1</v>
      </c>
      <c r="E284" s="321"/>
      <c r="F284" s="322"/>
      <c r="G284" s="320"/>
    </row>
    <row r="285" spans="1:7" x14ac:dyDescent="0.25">
      <c r="A285" s="327" t="s">
        <v>612</v>
      </c>
      <c r="B285" s="318">
        <v>600</v>
      </c>
      <c r="C285" s="316">
        <v>1.3</v>
      </c>
      <c r="D285" s="317">
        <v>1.5</v>
      </c>
      <c r="E285" s="321"/>
      <c r="F285" s="322"/>
      <c r="G285" s="320"/>
    </row>
    <row r="286" spans="1:7" x14ac:dyDescent="0.25">
      <c r="A286" s="327" t="s">
        <v>363</v>
      </c>
      <c r="B286" s="318">
        <v>200</v>
      </c>
      <c r="C286" s="316">
        <v>1</v>
      </c>
      <c r="D286" s="317">
        <v>1</v>
      </c>
      <c r="E286" s="321">
        <v>200</v>
      </c>
      <c r="F286" s="316">
        <v>1</v>
      </c>
      <c r="G286" s="320">
        <v>1</v>
      </c>
    </row>
    <row r="287" spans="1:7" x14ac:dyDescent="0.25">
      <c r="A287" s="327" t="s">
        <v>613</v>
      </c>
      <c r="B287" s="318">
        <v>200</v>
      </c>
      <c r="C287" s="316">
        <v>1.3</v>
      </c>
      <c r="D287" s="317">
        <v>1</v>
      </c>
      <c r="E287" s="321">
        <v>4200</v>
      </c>
      <c r="F287" s="316">
        <v>1</v>
      </c>
      <c r="G287" s="320">
        <v>1.5</v>
      </c>
    </row>
    <row r="288" spans="1:7" x14ac:dyDescent="0.25">
      <c r="A288" s="327" t="s">
        <v>614</v>
      </c>
      <c r="B288" s="318">
        <v>200</v>
      </c>
      <c r="C288" s="316">
        <v>1</v>
      </c>
      <c r="D288" s="317">
        <v>1</v>
      </c>
      <c r="E288" s="321"/>
      <c r="F288" s="322"/>
      <c r="G288" s="320"/>
    </row>
    <row r="289" spans="1:7" x14ac:dyDescent="0.25">
      <c r="A289" s="327" t="s">
        <v>615</v>
      </c>
      <c r="B289" s="318">
        <v>300</v>
      </c>
      <c r="C289" s="316">
        <v>1.3</v>
      </c>
      <c r="D289" s="317">
        <v>1</v>
      </c>
      <c r="E289" s="321"/>
      <c r="F289" s="322"/>
      <c r="G289" s="320"/>
    </row>
    <row r="290" spans="1:7" x14ac:dyDescent="0.25">
      <c r="A290" s="327" t="s">
        <v>70</v>
      </c>
      <c r="B290" s="318">
        <v>500</v>
      </c>
      <c r="C290" s="316">
        <v>1.3</v>
      </c>
      <c r="D290" s="317">
        <v>1.5</v>
      </c>
      <c r="E290" s="321">
        <v>800</v>
      </c>
      <c r="F290" s="316">
        <v>1.3</v>
      </c>
      <c r="G290" s="320">
        <v>1.5</v>
      </c>
    </row>
    <row r="291" spans="1:7" x14ac:dyDescent="0.25">
      <c r="A291" s="327" t="s">
        <v>616</v>
      </c>
      <c r="B291" s="318">
        <v>200</v>
      </c>
      <c r="C291" s="316">
        <v>1</v>
      </c>
      <c r="D291" s="317">
        <v>1</v>
      </c>
      <c r="E291" s="321"/>
      <c r="F291" s="322"/>
      <c r="G291" s="320"/>
    </row>
    <row r="292" spans="1:7" x14ac:dyDescent="0.25">
      <c r="A292" s="326" t="s">
        <v>618</v>
      </c>
      <c r="B292" s="318">
        <v>200</v>
      </c>
      <c r="C292" s="316">
        <v>1</v>
      </c>
      <c r="D292" s="317">
        <v>1</v>
      </c>
      <c r="E292" s="340"/>
      <c r="F292" s="341"/>
      <c r="G292" s="345"/>
    </row>
    <row r="293" spans="1:7" x14ac:dyDescent="0.25">
      <c r="A293" s="326" t="s">
        <v>619</v>
      </c>
      <c r="B293" s="318">
        <v>300</v>
      </c>
      <c r="C293" s="316">
        <v>1.3</v>
      </c>
      <c r="D293" s="317">
        <v>1.5</v>
      </c>
      <c r="E293" s="340"/>
      <c r="F293" s="341"/>
      <c r="G293" s="345"/>
    </row>
    <row r="294" spans="1:7" x14ac:dyDescent="0.25">
      <c r="A294" s="326" t="s">
        <v>620</v>
      </c>
      <c r="B294" s="318">
        <v>200</v>
      </c>
      <c r="C294" s="316">
        <v>1</v>
      </c>
      <c r="D294" s="317">
        <v>1</v>
      </c>
      <c r="E294" s="340"/>
      <c r="F294" s="341"/>
      <c r="G294" s="345"/>
    </row>
    <row r="295" spans="1:7" x14ac:dyDescent="0.25">
      <c r="A295" s="326" t="s">
        <v>621</v>
      </c>
      <c r="B295" s="318">
        <v>300</v>
      </c>
      <c r="C295" s="316">
        <v>1</v>
      </c>
      <c r="D295" s="317">
        <v>1</v>
      </c>
      <c r="E295" s="340"/>
      <c r="F295" s="341"/>
      <c r="G295" s="345"/>
    </row>
    <row r="296" spans="1:7" x14ac:dyDescent="0.25">
      <c r="A296" s="326" t="s">
        <v>622</v>
      </c>
      <c r="B296" s="318">
        <v>500</v>
      </c>
      <c r="C296" s="316">
        <v>1.3</v>
      </c>
      <c r="D296" s="317">
        <v>1.5</v>
      </c>
      <c r="E296" s="340"/>
      <c r="F296" s="341"/>
      <c r="G296" s="345"/>
    </row>
    <row r="297" spans="1:7" x14ac:dyDescent="0.25">
      <c r="A297" s="327" t="s">
        <v>623</v>
      </c>
      <c r="B297" s="318">
        <v>40</v>
      </c>
      <c r="C297" s="316">
        <v>1</v>
      </c>
      <c r="D297" s="317">
        <v>1</v>
      </c>
      <c r="E297" s="340"/>
      <c r="F297" s="341"/>
      <c r="G297" s="345"/>
    </row>
    <row r="298" spans="1:7" x14ac:dyDescent="0.25">
      <c r="A298" s="327" t="s">
        <v>624</v>
      </c>
      <c r="B298" s="318">
        <v>40</v>
      </c>
      <c r="C298" s="316">
        <v>1</v>
      </c>
      <c r="D298" s="317">
        <v>1</v>
      </c>
      <c r="E298" s="340"/>
      <c r="F298" s="341"/>
      <c r="G298" s="345"/>
    </row>
    <row r="299" spans="1:7" x14ac:dyDescent="0.25">
      <c r="A299" s="327" t="s">
        <v>625</v>
      </c>
      <c r="B299" s="318">
        <v>500</v>
      </c>
      <c r="C299" s="316">
        <v>1.3</v>
      </c>
      <c r="D299" s="317">
        <v>1.5</v>
      </c>
      <c r="E299" s="340"/>
      <c r="F299" s="341"/>
      <c r="G299" s="345"/>
    </row>
    <row r="300" spans="1:7" x14ac:dyDescent="0.25">
      <c r="A300" s="327" t="s">
        <v>71</v>
      </c>
      <c r="B300" s="318">
        <v>300</v>
      </c>
      <c r="C300" s="316">
        <v>1</v>
      </c>
      <c r="D300" s="317">
        <v>1</v>
      </c>
      <c r="E300" s="321">
        <v>400</v>
      </c>
      <c r="F300" s="316">
        <v>1</v>
      </c>
      <c r="G300" s="320">
        <v>1</v>
      </c>
    </row>
    <row r="301" spans="1:7" x14ac:dyDescent="0.25">
      <c r="A301" s="327" t="s">
        <v>626</v>
      </c>
      <c r="B301" s="318">
        <v>200</v>
      </c>
      <c r="C301" s="316">
        <v>1</v>
      </c>
      <c r="D301" s="317">
        <v>1</v>
      </c>
      <c r="E301" s="321"/>
      <c r="F301" s="322"/>
      <c r="G301" s="320"/>
    </row>
    <row r="302" spans="1:7" x14ac:dyDescent="0.25">
      <c r="A302" s="327" t="s">
        <v>627</v>
      </c>
      <c r="B302" s="318">
        <v>200</v>
      </c>
      <c r="C302" s="316">
        <v>1.3</v>
      </c>
      <c r="D302" s="317">
        <v>1</v>
      </c>
      <c r="E302" s="321">
        <v>9000</v>
      </c>
      <c r="F302" s="316">
        <v>1.3</v>
      </c>
      <c r="G302" s="320">
        <v>1</v>
      </c>
    </row>
    <row r="303" spans="1:7" x14ac:dyDescent="0.25">
      <c r="A303" s="327" t="s">
        <v>502</v>
      </c>
      <c r="B303" s="318">
        <v>200</v>
      </c>
      <c r="C303" s="316">
        <v>1.3</v>
      </c>
      <c r="D303" s="317">
        <v>1</v>
      </c>
      <c r="E303" s="321">
        <v>10500</v>
      </c>
      <c r="F303" s="316">
        <v>1.3</v>
      </c>
      <c r="G303" s="320">
        <v>1</v>
      </c>
    </row>
    <row r="304" spans="1:7" x14ac:dyDescent="0.25">
      <c r="A304" s="327" t="s">
        <v>628</v>
      </c>
      <c r="B304" s="318">
        <v>200</v>
      </c>
      <c r="C304" s="316">
        <v>1.3</v>
      </c>
      <c r="D304" s="317">
        <v>1</v>
      </c>
      <c r="E304" s="321"/>
      <c r="F304" s="322"/>
      <c r="G304" s="320"/>
    </row>
    <row r="305" spans="1:7" x14ac:dyDescent="0.25">
      <c r="A305" s="327" t="s">
        <v>72</v>
      </c>
      <c r="B305" s="318">
        <v>1000</v>
      </c>
      <c r="C305" s="316">
        <v>1.3</v>
      </c>
      <c r="D305" s="317">
        <v>2</v>
      </c>
      <c r="E305" s="321">
        <v>400</v>
      </c>
      <c r="F305" s="316">
        <v>1.3</v>
      </c>
      <c r="G305" s="320">
        <v>1.5</v>
      </c>
    </row>
    <row r="306" spans="1:7" x14ac:dyDescent="0.25">
      <c r="A306" s="327" t="s">
        <v>364</v>
      </c>
      <c r="B306" s="321"/>
      <c r="C306" s="322"/>
      <c r="D306" s="317"/>
      <c r="E306" s="321">
        <v>2500</v>
      </c>
      <c r="F306" s="316">
        <v>1.3</v>
      </c>
      <c r="G306" s="320">
        <v>2</v>
      </c>
    </row>
    <row r="307" spans="1:7" x14ac:dyDescent="0.25">
      <c r="A307" s="327" t="s">
        <v>629</v>
      </c>
      <c r="B307" s="318">
        <v>800</v>
      </c>
      <c r="C307" s="316">
        <v>1.3</v>
      </c>
      <c r="D307" s="317">
        <v>1.5</v>
      </c>
      <c r="E307" s="321"/>
      <c r="F307" s="322"/>
      <c r="G307" s="320"/>
    </row>
    <row r="308" spans="1:7" x14ac:dyDescent="0.25">
      <c r="A308" s="327" t="s">
        <v>630</v>
      </c>
      <c r="B308" s="318">
        <v>1000</v>
      </c>
      <c r="C308" s="316">
        <v>1.3</v>
      </c>
      <c r="D308" s="317">
        <v>1.5</v>
      </c>
      <c r="E308" s="321"/>
      <c r="F308" s="322"/>
      <c r="G308" s="320"/>
    </row>
    <row r="309" spans="1:7" x14ac:dyDescent="0.25">
      <c r="A309" s="327" t="s">
        <v>631</v>
      </c>
      <c r="B309" s="318">
        <v>300</v>
      </c>
      <c r="C309" s="316">
        <v>1</v>
      </c>
      <c r="D309" s="317">
        <v>1.5</v>
      </c>
      <c r="E309" s="321"/>
      <c r="F309" s="322"/>
      <c r="G309" s="320"/>
    </row>
    <row r="310" spans="1:7" x14ac:dyDescent="0.25">
      <c r="A310" s="327" t="s">
        <v>74</v>
      </c>
      <c r="B310" s="318">
        <v>500</v>
      </c>
      <c r="C310" s="316">
        <v>1.3</v>
      </c>
      <c r="D310" s="317">
        <v>1.5</v>
      </c>
      <c r="E310" s="321">
        <v>5000</v>
      </c>
      <c r="F310" s="316">
        <v>1.3</v>
      </c>
      <c r="G310" s="320">
        <v>2</v>
      </c>
    </row>
    <row r="311" spans="1:7" x14ac:dyDescent="0.25">
      <c r="A311" s="338" t="s">
        <v>632</v>
      </c>
      <c r="B311" s="318">
        <v>500</v>
      </c>
      <c r="C311" s="316">
        <v>1.3</v>
      </c>
      <c r="D311" s="317">
        <v>1.5</v>
      </c>
      <c r="E311" s="321"/>
      <c r="F311" s="322"/>
      <c r="G311" s="320"/>
    </row>
    <row r="312" spans="1:7" x14ac:dyDescent="0.25">
      <c r="A312" s="327" t="s">
        <v>633</v>
      </c>
      <c r="B312" s="321"/>
      <c r="C312" s="322"/>
      <c r="D312" s="317"/>
      <c r="E312" s="321">
        <v>1700</v>
      </c>
      <c r="F312" s="316">
        <v>1.6</v>
      </c>
      <c r="G312" s="320">
        <v>2</v>
      </c>
    </row>
    <row r="313" spans="1:7" x14ac:dyDescent="0.25">
      <c r="A313" s="327" t="s">
        <v>634</v>
      </c>
      <c r="B313" s="321"/>
      <c r="C313" s="322"/>
      <c r="D313" s="317"/>
      <c r="E313" s="321">
        <v>6300</v>
      </c>
      <c r="F313" s="316">
        <v>1.3</v>
      </c>
      <c r="G313" s="320">
        <v>1.5</v>
      </c>
    </row>
    <row r="314" spans="1:7" x14ac:dyDescent="0.25">
      <c r="A314" s="327" t="s">
        <v>635</v>
      </c>
      <c r="B314" s="318">
        <v>500</v>
      </c>
      <c r="C314" s="316">
        <v>1.3</v>
      </c>
      <c r="D314" s="317">
        <v>1.5</v>
      </c>
      <c r="E314" s="321"/>
      <c r="F314" s="322"/>
      <c r="G314" s="320"/>
    </row>
    <row r="315" spans="1:7" x14ac:dyDescent="0.25">
      <c r="A315" s="327" t="s">
        <v>636</v>
      </c>
      <c r="B315" s="318">
        <v>700</v>
      </c>
      <c r="C315" s="316">
        <v>1.3</v>
      </c>
      <c r="D315" s="317">
        <v>1.5</v>
      </c>
      <c r="E315" s="321"/>
      <c r="F315" s="322"/>
      <c r="G315" s="320"/>
    </row>
    <row r="316" spans="1:7" x14ac:dyDescent="0.25">
      <c r="A316" s="327" t="s">
        <v>637</v>
      </c>
      <c r="B316" s="318">
        <v>700</v>
      </c>
      <c r="C316" s="316">
        <v>1.3</v>
      </c>
      <c r="D316" s="317">
        <v>1.5</v>
      </c>
      <c r="E316" s="321"/>
      <c r="F316" s="322"/>
      <c r="G316" s="320"/>
    </row>
    <row r="317" spans="1:7" x14ac:dyDescent="0.25">
      <c r="A317" s="327" t="s">
        <v>638</v>
      </c>
      <c r="B317" s="318">
        <v>600</v>
      </c>
      <c r="C317" s="316">
        <v>1.3</v>
      </c>
      <c r="D317" s="317">
        <v>1.5</v>
      </c>
      <c r="E317" s="321"/>
      <c r="F317" s="322"/>
      <c r="G317" s="320"/>
    </row>
    <row r="318" spans="1:7" x14ac:dyDescent="0.25">
      <c r="A318" s="327" t="s">
        <v>639</v>
      </c>
      <c r="B318" s="318">
        <v>3000</v>
      </c>
      <c r="C318" s="316">
        <v>1.3</v>
      </c>
      <c r="D318" s="317">
        <v>2</v>
      </c>
      <c r="E318" s="321"/>
      <c r="F318" s="322"/>
      <c r="G318" s="320"/>
    </row>
    <row r="319" spans="1:7" x14ac:dyDescent="0.25">
      <c r="A319" s="327" t="s">
        <v>640</v>
      </c>
      <c r="B319" s="318">
        <v>500</v>
      </c>
      <c r="C319" s="316">
        <v>1.3</v>
      </c>
      <c r="D319" s="317">
        <v>1.5</v>
      </c>
      <c r="E319" s="321"/>
      <c r="F319" s="322"/>
      <c r="G319" s="320"/>
    </row>
    <row r="320" spans="1:7" x14ac:dyDescent="0.25">
      <c r="A320" s="327" t="s">
        <v>641</v>
      </c>
      <c r="B320" s="318">
        <v>200</v>
      </c>
      <c r="C320" s="316">
        <v>1.3</v>
      </c>
      <c r="D320" s="317">
        <v>1</v>
      </c>
      <c r="E320" s="321"/>
      <c r="F320" s="322"/>
      <c r="G320" s="320"/>
    </row>
    <row r="321" spans="1:7" x14ac:dyDescent="0.25">
      <c r="A321" s="327" t="s">
        <v>642</v>
      </c>
      <c r="B321" s="318">
        <v>800</v>
      </c>
      <c r="C321" s="316">
        <v>1.3</v>
      </c>
      <c r="D321" s="317">
        <v>1.5</v>
      </c>
      <c r="E321" s="321"/>
      <c r="F321" s="322"/>
      <c r="G321" s="320"/>
    </row>
    <row r="322" spans="1:7" x14ac:dyDescent="0.25">
      <c r="A322" s="327" t="s">
        <v>643</v>
      </c>
      <c r="B322" s="318">
        <v>400</v>
      </c>
      <c r="C322" s="316">
        <v>1.3</v>
      </c>
      <c r="D322" s="317">
        <v>1.5</v>
      </c>
      <c r="E322" s="321"/>
      <c r="F322" s="322"/>
      <c r="G322" s="320"/>
    </row>
    <row r="323" spans="1:7" x14ac:dyDescent="0.25">
      <c r="A323" s="327" t="s">
        <v>644</v>
      </c>
      <c r="B323" s="318">
        <v>600</v>
      </c>
      <c r="C323" s="316">
        <v>1.3</v>
      </c>
      <c r="D323" s="317">
        <v>1.5</v>
      </c>
      <c r="E323" s="321"/>
      <c r="F323" s="322"/>
      <c r="G323" s="320"/>
    </row>
    <row r="324" spans="1:7" x14ac:dyDescent="0.25">
      <c r="A324" s="327" t="s">
        <v>645</v>
      </c>
      <c r="B324" s="318">
        <v>500</v>
      </c>
      <c r="C324" s="316">
        <v>1.3</v>
      </c>
      <c r="D324" s="317">
        <v>1.5</v>
      </c>
      <c r="E324" s="321"/>
      <c r="F324" s="322"/>
      <c r="G324" s="320"/>
    </row>
    <row r="325" spans="1:7" x14ac:dyDescent="0.25">
      <c r="A325" s="327" t="s">
        <v>646</v>
      </c>
      <c r="B325" s="318">
        <v>700</v>
      </c>
      <c r="C325" s="316">
        <v>1.3</v>
      </c>
      <c r="D325" s="317">
        <v>1.5</v>
      </c>
      <c r="E325" s="321"/>
      <c r="F325" s="322"/>
      <c r="G325" s="320"/>
    </row>
    <row r="326" spans="1:7" x14ac:dyDescent="0.25">
      <c r="A326" s="327" t="s">
        <v>647</v>
      </c>
      <c r="B326" s="318">
        <v>800</v>
      </c>
      <c r="C326" s="316">
        <v>1.3</v>
      </c>
      <c r="D326" s="317">
        <v>1.5</v>
      </c>
      <c r="E326" s="321">
        <v>4200</v>
      </c>
      <c r="F326" s="316">
        <v>1.3</v>
      </c>
      <c r="G326" s="320">
        <v>2</v>
      </c>
    </row>
    <row r="327" spans="1:7" x14ac:dyDescent="0.25">
      <c r="A327" s="327" t="s">
        <v>648</v>
      </c>
      <c r="B327" s="321"/>
      <c r="C327" s="322"/>
      <c r="D327" s="317"/>
      <c r="E327" s="321">
        <v>2500</v>
      </c>
      <c r="F327" s="316">
        <v>1.3</v>
      </c>
      <c r="G327" s="320">
        <v>2</v>
      </c>
    </row>
    <row r="328" spans="1:7" x14ac:dyDescent="0.25">
      <c r="A328" s="327" t="s">
        <v>376</v>
      </c>
      <c r="B328" s="321"/>
      <c r="C328" s="322"/>
      <c r="D328" s="317"/>
      <c r="E328" s="321">
        <v>4200</v>
      </c>
      <c r="F328" s="316">
        <v>1.3</v>
      </c>
      <c r="G328" s="320">
        <v>1.5</v>
      </c>
    </row>
    <row r="329" spans="1:7" x14ac:dyDescent="0.25">
      <c r="A329" s="327" t="s">
        <v>649</v>
      </c>
      <c r="B329" s="321"/>
      <c r="C329" s="322"/>
      <c r="D329" s="317"/>
      <c r="E329" s="321">
        <v>2100</v>
      </c>
      <c r="F329" s="316">
        <v>1.3</v>
      </c>
      <c r="G329" s="320">
        <v>2</v>
      </c>
    </row>
    <row r="330" spans="1:7" x14ac:dyDescent="0.25">
      <c r="A330" s="327" t="s">
        <v>507</v>
      </c>
      <c r="B330" s="321"/>
      <c r="C330" s="322"/>
      <c r="D330" s="317"/>
      <c r="E330" s="321">
        <v>13400</v>
      </c>
      <c r="F330" s="316">
        <v>1.3</v>
      </c>
      <c r="G330" s="320">
        <v>2</v>
      </c>
    </row>
    <row r="331" spans="1:7" x14ac:dyDescent="0.25">
      <c r="A331" s="327" t="s">
        <v>508</v>
      </c>
      <c r="B331" s="318">
        <v>700</v>
      </c>
      <c r="C331" s="316">
        <v>1.3</v>
      </c>
      <c r="D331" s="317">
        <v>1.5</v>
      </c>
      <c r="E331" s="321"/>
      <c r="F331" s="322"/>
      <c r="G331" s="320"/>
    </row>
    <row r="332" spans="1:7" x14ac:dyDescent="0.25">
      <c r="A332" s="327" t="s">
        <v>650</v>
      </c>
      <c r="B332" s="318">
        <v>200</v>
      </c>
      <c r="C332" s="316">
        <v>1</v>
      </c>
      <c r="D332" s="317">
        <v>1</v>
      </c>
      <c r="E332" s="321"/>
      <c r="F332" s="322"/>
      <c r="G332" s="320"/>
    </row>
    <row r="333" spans="1:7" x14ac:dyDescent="0.25">
      <c r="A333" s="327" t="s">
        <v>651</v>
      </c>
      <c r="B333" s="318">
        <v>300</v>
      </c>
      <c r="C333" s="316">
        <v>1</v>
      </c>
      <c r="D333" s="317">
        <v>1</v>
      </c>
      <c r="E333" s="321"/>
      <c r="F333" s="322"/>
      <c r="G333" s="320"/>
    </row>
    <row r="334" spans="1:7" x14ac:dyDescent="0.25">
      <c r="A334" s="326" t="s">
        <v>654</v>
      </c>
      <c r="B334" s="318">
        <v>300</v>
      </c>
      <c r="C334" s="316">
        <v>1.3</v>
      </c>
      <c r="D334" s="317">
        <v>1</v>
      </c>
      <c r="E334" s="321"/>
      <c r="F334" s="349"/>
      <c r="G334" s="313"/>
    </row>
    <row r="335" spans="1:7" x14ac:dyDescent="0.25">
      <c r="A335" s="326" t="s">
        <v>655</v>
      </c>
      <c r="B335" s="318">
        <v>300</v>
      </c>
      <c r="C335" s="316">
        <v>1.3</v>
      </c>
      <c r="D335" s="317">
        <v>1</v>
      </c>
      <c r="E335" s="321"/>
      <c r="F335" s="322"/>
      <c r="G335" s="320"/>
    </row>
    <row r="336" spans="1:7" x14ac:dyDescent="0.25">
      <c r="A336" s="326" t="s">
        <v>656</v>
      </c>
      <c r="B336" s="318">
        <v>40</v>
      </c>
      <c r="C336" s="316">
        <v>1</v>
      </c>
      <c r="D336" s="317">
        <v>1</v>
      </c>
      <c r="E336" s="321"/>
      <c r="F336" s="322"/>
      <c r="G336" s="320"/>
    </row>
    <row r="337" spans="1:7" x14ac:dyDescent="0.25">
      <c r="A337" s="326" t="s">
        <v>657</v>
      </c>
      <c r="B337" s="318">
        <v>40</v>
      </c>
      <c r="C337" s="316">
        <v>1</v>
      </c>
      <c r="D337" s="317">
        <v>1</v>
      </c>
      <c r="E337" s="321"/>
      <c r="F337" s="322"/>
      <c r="G337" s="320"/>
    </row>
    <row r="338" spans="1:7" x14ac:dyDescent="0.25">
      <c r="A338" s="326" t="s">
        <v>377</v>
      </c>
      <c r="B338" s="318">
        <v>700</v>
      </c>
      <c r="C338" s="316">
        <v>1.3</v>
      </c>
      <c r="D338" s="317">
        <v>1.5</v>
      </c>
      <c r="E338" s="321">
        <v>1300</v>
      </c>
      <c r="F338" s="316">
        <v>1.3</v>
      </c>
      <c r="G338" s="320">
        <v>2</v>
      </c>
    </row>
    <row r="339" spans="1:7" x14ac:dyDescent="0.25">
      <c r="A339" s="327" t="s">
        <v>379</v>
      </c>
      <c r="B339" s="321"/>
      <c r="C339" s="322"/>
      <c r="D339" s="317"/>
      <c r="E339" s="321">
        <v>800</v>
      </c>
      <c r="F339" s="316">
        <v>1.3</v>
      </c>
      <c r="G339" s="320">
        <v>1.5</v>
      </c>
    </row>
    <row r="340" spans="1:7" x14ac:dyDescent="0.25">
      <c r="A340" s="327" t="s">
        <v>658</v>
      </c>
      <c r="B340" s="318">
        <v>2000</v>
      </c>
      <c r="C340" s="316">
        <v>1.3</v>
      </c>
      <c r="D340" s="317">
        <v>2</v>
      </c>
      <c r="E340" s="321">
        <v>5900</v>
      </c>
      <c r="F340" s="316">
        <v>1.3</v>
      </c>
      <c r="G340" s="320">
        <v>2</v>
      </c>
    </row>
    <row r="341" spans="1:7" x14ac:dyDescent="0.25">
      <c r="A341" s="327" t="s">
        <v>659</v>
      </c>
      <c r="B341" s="318">
        <v>800</v>
      </c>
      <c r="C341" s="316">
        <v>1.3</v>
      </c>
      <c r="D341" s="317">
        <v>1.5</v>
      </c>
      <c r="E341" s="321">
        <v>3400</v>
      </c>
      <c r="F341" s="316">
        <v>1.3</v>
      </c>
      <c r="G341" s="320">
        <v>2</v>
      </c>
    </row>
    <row r="342" spans="1:7" x14ac:dyDescent="0.25">
      <c r="A342" s="327" t="s">
        <v>660</v>
      </c>
      <c r="B342" s="318">
        <v>500</v>
      </c>
      <c r="C342" s="316">
        <v>1.3</v>
      </c>
      <c r="D342" s="317">
        <v>1.5</v>
      </c>
      <c r="E342" s="321"/>
      <c r="F342" s="322"/>
      <c r="G342" s="320"/>
    </row>
    <row r="343" spans="1:7" x14ac:dyDescent="0.25">
      <c r="A343" s="327" t="s">
        <v>380</v>
      </c>
      <c r="B343" s="318">
        <v>600</v>
      </c>
      <c r="C343" s="316">
        <v>1.3</v>
      </c>
      <c r="D343" s="317">
        <v>1.5</v>
      </c>
      <c r="E343" s="321">
        <v>800</v>
      </c>
      <c r="F343" s="316">
        <v>1.3</v>
      </c>
      <c r="G343" s="320">
        <v>1.5</v>
      </c>
    </row>
    <row r="344" spans="1:7" x14ac:dyDescent="0.25">
      <c r="A344" s="327" t="s">
        <v>661</v>
      </c>
      <c r="B344" s="318">
        <v>400</v>
      </c>
      <c r="C344" s="316">
        <v>1.3</v>
      </c>
      <c r="D344" s="317">
        <v>1</v>
      </c>
      <c r="E344" s="321"/>
      <c r="F344" s="322"/>
      <c r="G344" s="320"/>
    </row>
    <row r="345" spans="1:7" x14ac:dyDescent="0.25">
      <c r="A345" s="327" t="s">
        <v>662</v>
      </c>
      <c r="B345" s="318">
        <v>1000</v>
      </c>
      <c r="C345" s="316">
        <v>1.3</v>
      </c>
      <c r="D345" s="317">
        <v>2</v>
      </c>
      <c r="E345" s="321"/>
      <c r="F345" s="322"/>
      <c r="G345" s="320"/>
    </row>
    <row r="346" spans="1:7" x14ac:dyDescent="0.25">
      <c r="A346" s="338" t="s">
        <v>663</v>
      </c>
      <c r="B346" s="318">
        <v>700</v>
      </c>
      <c r="C346" s="316">
        <v>1.3</v>
      </c>
      <c r="D346" s="317">
        <v>1.5</v>
      </c>
      <c r="E346" s="321"/>
      <c r="F346" s="322"/>
      <c r="G346" s="320"/>
    </row>
    <row r="347" spans="1:7" x14ac:dyDescent="0.25">
      <c r="A347" s="327" t="s">
        <v>664</v>
      </c>
      <c r="B347" s="318">
        <v>200</v>
      </c>
      <c r="C347" s="316">
        <v>1</v>
      </c>
      <c r="D347" s="317">
        <v>1</v>
      </c>
      <c r="E347" s="321"/>
      <c r="F347" s="322"/>
      <c r="G347" s="320"/>
    </row>
    <row r="348" spans="1:7" x14ac:dyDescent="0.25">
      <c r="A348" s="327" t="s">
        <v>665</v>
      </c>
      <c r="B348" s="318">
        <v>200</v>
      </c>
      <c r="C348" s="316">
        <v>1.3</v>
      </c>
      <c r="D348" s="317">
        <v>1</v>
      </c>
      <c r="E348" s="321"/>
      <c r="F348" s="322"/>
      <c r="G348" s="320"/>
    </row>
    <row r="349" spans="1:7" x14ac:dyDescent="0.25">
      <c r="A349" s="327" t="s">
        <v>381</v>
      </c>
      <c r="B349" s="318">
        <v>300</v>
      </c>
      <c r="C349" s="316">
        <v>1.3</v>
      </c>
      <c r="D349" s="317">
        <v>1</v>
      </c>
      <c r="E349" s="321">
        <v>800</v>
      </c>
      <c r="F349" s="316">
        <v>1.3</v>
      </c>
      <c r="G349" s="320">
        <v>1.5</v>
      </c>
    </row>
    <row r="350" spans="1:7" x14ac:dyDescent="0.25">
      <c r="A350" s="327" t="s">
        <v>666</v>
      </c>
      <c r="B350" s="318">
        <v>800</v>
      </c>
      <c r="C350" s="316">
        <v>1.3</v>
      </c>
      <c r="D350" s="317">
        <v>1.5</v>
      </c>
      <c r="E350" s="321"/>
      <c r="F350" s="322"/>
      <c r="G350" s="320"/>
    </row>
    <row r="351" spans="1:7" x14ac:dyDescent="0.25">
      <c r="A351" s="327" t="s">
        <v>667</v>
      </c>
      <c r="B351" s="321"/>
      <c r="C351" s="322"/>
      <c r="D351" s="317"/>
      <c r="E351" s="321">
        <v>5000</v>
      </c>
      <c r="F351" s="316">
        <v>1.3</v>
      </c>
      <c r="G351" s="320">
        <v>2</v>
      </c>
    </row>
    <row r="352" spans="1:7" x14ac:dyDescent="0.25">
      <c r="A352" s="327" t="s">
        <v>382</v>
      </c>
      <c r="B352" s="318">
        <v>700</v>
      </c>
      <c r="C352" s="316">
        <v>1.3</v>
      </c>
      <c r="D352" s="317">
        <v>1.5</v>
      </c>
      <c r="E352" s="321">
        <v>1400</v>
      </c>
      <c r="F352" s="316">
        <v>1.3</v>
      </c>
      <c r="G352" s="320">
        <v>2</v>
      </c>
    </row>
    <row r="353" spans="1:7" x14ac:dyDescent="0.25">
      <c r="A353" s="327" t="s">
        <v>668</v>
      </c>
      <c r="B353" s="318">
        <v>800</v>
      </c>
      <c r="C353" s="316">
        <v>1.3</v>
      </c>
      <c r="D353" s="317">
        <v>1.5</v>
      </c>
      <c r="E353" s="321"/>
      <c r="F353" s="322"/>
      <c r="G353" s="320"/>
    </row>
    <row r="354" spans="1:7" x14ac:dyDescent="0.25">
      <c r="A354" s="327" t="s">
        <v>669</v>
      </c>
      <c r="B354" s="318">
        <v>200</v>
      </c>
      <c r="C354" s="316">
        <v>1</v>
      </c>
      <c r="D354" s="317">
        <v>1</v>
      </c>
      <c r="E354" s="321"/>
      <c r="F354" s="322"/>
      <c r="G354" s="320"/>
    </row>
    <row r="355" spans="1:7" x14ac:dyDescent="0.25">
      <c r="A355" s="327" t="s">
        <v>670</v>
      </c>
      <c r="B355" s="318">
        <v>200</v>
      </c>
      <c r="C355" s="316">
        <v>1</v>
      </c>
      <c r="D355" s="317">
        <v>1</v>
      </c>
      <c r="E355" s="321"/>
      <c r="F355" s="322"/>
      <c r="G355" s="320"/>
    </row>
    <row r="356" spans="1:7" x14ac:dyDescent="0.25">
      <c r="A356" s="327" t="s">
        <v>671</v>
      </c>
      <c r="B356" s="318">
        <v>80</v>
      </c>
      <c r="C356" s="316">
        <v>1</v>
      </c>
      <c r="D356" s="317">
        <v>1</v>
      </c>
      <c r="E356" s="321"/>
      <c r="F356" s="322"/>
      <c r="G356" s="320"/>
    </row>
    <row r="357" spans="1:7" x14ac:dyDescent="0.25">
      <c r="A357" s="327" t="s">
        <v>672</v>
      </c>
      <c r="B357" s="318">
        <v>40</v>
      </c>
      <c r="C357" s="316">
        <v>1</v>
      </c>
      <c r="D357" s="317">
        <v>1</v>
      </c>
      <c r="E357" s="321"/>
      <c r="F357" s="322"/>
      <c r="G357" s="320"/>
    </row>
    <row r="358" spans="1:7" x14ac:dyDescent="0.25">
      <c r="A358" s="327" t="s">
        <v>673</v>
      </c>
      <c r="B358" s="318">
        <v>400</v>
      </c>
      <c r="C358" s="316">
        <v>1.3</v>
      </c>
      <c r="D358" s="317">
        <v>1</v>
      </c>
      <c r="E358" s="321"/>
      <c r="F358" s="322"/>
      <c r="G358" s="320"/>
    </row>
    <row r="359" spans="1:7" x14ac:dyDescent="0.25">
      <c r="A359" s="327" t="s">
        <v>674</v>
      </c>
      <c r="B359" s="318">
        <v>300</v>
      </c>
      <c r="C359" s="316">
        <v>1.3</v>
      </c>
      <c r="D359" s="317">
        <v>1</v>
      </c>
      <c r="E359" s="321"/>
      <c r="F359" s="322"/>
      <c r="G359" s="320"/>
    </row>
    <row r="360" spans="1:7" x14ac:dyDescent="0.25">
      <c r="A360" s="327" t="s">
        <v>675</v>
      </c>
      <c r="B360" s="318">
        <v>300</v>
      </c>
      <c r="C360" s="316">
        <v>1</v>
      </c>
      <c r="D360" s="317">
        <v>1</v>
      </c>
      <c r="E360" s="321"/>
      <c r="F360" s="322"/>
      <c r="G360" s="320"/>
    </row>
    <row r="361" spans="1:7" x14ac:dyDescent="0.25">
      <c r="A361" s="327" t="s">
        <v>676</v>
      </c>
      <c r="B361" s="318">
        <v>300</v>
      </c>
      <c r="C361" s="316">
        <v>1</v>
      </c>
      <c r="D361" s="317">
        <v>1</v>
      </c>
      <c r="E361" s="321"/>
      <c r="F361" s="322"/>
      <c r="G361" s="320"/>
    </row>
    <row r="362" spans="1:7" x14ac:dyDescent="0.25">
      <c r="A362" s="327" t="s">
        <v>81</v>
      </c>
      <c r="B362" s="318">
        <v>500</v>
      </c>
      <c r="C362" s="316">
        <v>1.3</v>
      </c>
      <c r="D362" s="317">
        <v>1.5</v>
      </c>
      <c r="E362" s="321">
        <v>800</v>
      </c>
      <c r="F362" s="316">
        <v>1.3</v>
      </c>
      <c r="G362" s="320">
        <v>1.5</v>
      </c>
    </row>
    <row r="363" spans="1:7" x14ac:dyDescent="0.25">
      <c r="A363" s="327" t="s">
        <v>677</v>
      </c>
      <c r="B363" s="318">
        <v>500</v>
      </c>
      <c r="C363" s="316">
        <v>1.3</v>
      </c>
      <c r="D363" s="317">
        <v>1.5</v>
      </c>
      <c r="E363" s="321"/>
      <c r="F363" s="322"/>
      <c r="G363" s="320"/>
    </row>
    <row r="364" spans="1:7" x14ac:dyDescent="0.25">
      <c r="A364" s="327" t="s">
        <v>678</v>
      </c>
      <c r="B364" s="318">
        <v>200</v>
      </c>
      <c r="C364" s="316">
        <v>1.3</v>
      </c>
      <c r="D364" s="317">
        <v>1.5</v>
      </c>
      <c r="E364" s="321"/>
      <c r="F364" s="322"/>
      <c r="G364" s="320"/>
    </row>
    <row r="365" spans="1:7" x14ac:dyDescent="0.25">
      <c r="A365" s="327" t="s">
        <v>679</v>
      </c>
      <c r="B365" s="318">
        <v>600</v>
      </c>
      <c r="C365" s="316">
        <v>1.3</v>
      </c>
      <c r="D365" s="317">
        <v>1.5</v>
      </c>
      <c r="E365" s="321"/>
      <c r="F365" s="322"/>
      <c r="G365" s="320"/>
    </row>
    <row r="366" spans="1:7" x14ac:dyDescent="0.25">
      <c r="A366" s="338" t="s">
        <v>680</v>
      </c>
      <c r="B366" s="318">
        <v>500</v>
      </c>
      <c r="C366" s="316">
        <v>1.3</v>
      </c>
      <c r="D366" s="317">
        <v>1.5</v>
      </c>
      <c r="E366" s="321">
        <v>400</v>
      </c>
      <c r="F366" s="316">
        <v>1.3</v>
      </c>
      <c r="G366" s="320">
        <v>1</v>
      </c>
    </row>
    <row r="367" spans="1:7" x14ac:dyDescent="0.25">
      <c r="A367" s="327" t="s">
        <v>681</v>
      </c>
      <c r="B367" s="318">
        <v>400</v>
      </c>
      <c r="C367" s="316">
        <v>1.3</v>
      </c>
      <c r="D367" s="317">
        <v>1.5</v>
      </c>
      <c r="E367" s="321"/>
      <c r="F367" s="322"/>
      <c r="G367" s="320"/>
    </row>
    <row r="368" spans="1:7" x14ac:dyDescent="0.25">
      <c r="A368" s="327" t="s">
        <v>682</v>
      </c>
      <c r="B368" s="318">
        <v>800</v>
      </c>
      <c r="C368" s="316">
        <v>1.3</v>
      </c>
      <c r="D368" s="317">
        <v>1.5</v>
      </c>
      <c r="E368" s="321"/>
      <c r="F368" s="322"/>
      <c r="G368" s="320"/>
    </row>
    <row r="369" spans="1:7" x14ac:dyDescent="0.25">
      <c r="A369" s="327" t="s">
        <v>683</v>
      </c>
      <c r="B369" s="323" t="s">
        <v>260</v>
      </c>
      <c r="C369" s="324"/>
      <c r="D369" s="325" t="s">
        <v>216</v>
      </c>
      <c r="E369" s="321">
        <v>4500</v>
      </c>
      <c r="F369" s="316">
        <v>1.6</v>
      </c>
      <c r="G369" s="320">
        <v>2</v>
      </c>
    </row>
    <row r="370" spans="1:7" x14ac:dyDescent="0.25">
      <c r="A370" s="327" t="s">
        <v>684</v>
      </c>
      <c r="B370" s="318">
        <v>300</v>
      </c>
      <c r="C370" s="316">
        <v>1.3</v>
      </c>
      <c r="D370" s="317">
        <v>1</v>
      </c>
      <c r="E370" s="321"/>
      <c r="F370" s="322"/>
      <c r="G370" s="320"/>
    </row>
    <row r="371" spans="1:7" x14ac:dyDescent="0.25">
      <c r="A371" s="327" t="s">
        <v>685</v>
      </c>
      <c r="B371" s="318">
        <v>300</v>
      </c>
      <c r="C371" s="316">
        <v>1.3</v>
      </c>
      <c r="D371" s="317">
        <v>1</v>
      </c>
      <c r="E371" s="321"/>
      <c r="F371" s="322"/>
      <c r="G371" s="320"/>
    </row>
    <row r="372" spans="1:7" x14ac:dyDescent="0.25">
      <c r="A372" s="327" t="s">
        <v>686</v>
      </c>
      <c r="B372" s="318"/>
      <c r="C372" s="350"/>
      <c r="D372" s="317"/>
      <c r="E372" s="321">
        <v>12600</v>
      </c>
      <c r="F372" s="316">
        <v>1.3</v>
      </c>
      <c r="G372" s="320">
        <v>2</v>
      </c>
    </row>
    <row r="373" spans="1:7" x14ac:dyDescent="0.25">
      <c r="A373" s="327" t="s">
        <v>687</v>
      </c>
      <c r="B373" s="318">
        <v>700</v>
      </c>
      <c r="C373" s="316">
        <v>1.3</v>
      </c>
      <c r="D373" s="317">
        <v>1.5</v>
      </c>
      <c r="E373" s="321">
        <v>1800</v>
      </c>
      <c r="F373" s="316">
        <v>1.3</v>
      </c>
      <c r="G373" s="320">
        <v>2</v>
      </c>
    </row>
    <row r="374" spans="1:7" x14ac:dyDescent="0.25">
      <c r="A374" s="327" t="s">
        <v>82</v>
      </c>
      <c r="B374" s="351">
        <v>700</v>
      </c>
      <c r="C374" s="328">
        <v>1.3</v>
      </c>
      <c r="D374" s="317">
        <v>1.5</v>
      </c>
      <c r="E374" s="321">
        <v>1500</v>
      </c>
      <c r="F374" s="316">
        <v>1.3</v>
      </c>
      <c r="G374" s="320">
        <v>2</v>
      </c>
    </row>
    <row r="375" spans="1:7" x14ac:dyDescent="0.25">
      <c r="A375" s="326" t="s">
        <v>512</v>
      </c>
      <c r="B375" s="323" t="s">
        <v>260</v>
      </c>
      <c r="C375" s="324"/>
      <c r="D375" s="325" t="s">
        <v>216</v>
      </c>
      <c r="E375" s="321">
        <v>1100</v>
      </c>
      <c r="F375" s="309">
        <v>1.6</v>
      </c>
      <c r="G375" s="313">
        <v>2</v>
      </c>
    </row>
    <row r="376" spans="1:7" x14ac:dyDescent="0.25">
      <c r="A376" s="326" t="s">
        <v>688</v>
      </c>
      <c r="B376" s="318">
        <v>800</v>
      </c>
      <c r="C376" s="316">
        <v>1.3</v>
      </c>
      <c r="D376" s="317">
        <v>1.5</v>
      </c>
      <c r="E376" s="321"/>
      <c r="F376" s="322"/>
      <c r="G376" s="320"/>
    </row>
    <row r="377" spans="1:7" x14ac:dyDescent="0.25">
      <c r="A377" s="326" t="s">
        <v>689</v>
      </c>
      <c r="B377" s="318">
        <v>400</v>
      </c>
      <c r="C377" s="316">
        <v>1.3</v>
      </c>
      <c r="D377" s="317">
        <v>1</v>
      </c>
      <c r="E377" s="321"/>
      <c r="F377" s="322"/>
      <c r="G377" s="320"/>
    </row>
    <row r="378" spans="1:7" x14ac:dyDescent="0.25">
      <c r="A378" s="326" t="s">
        <v>690</v>
      </c>
      <c r="B378" s="318">
        <v>600</v>
      </c>
      <c r="C378" s="316">
        <v>1.3</v>
      </c>
      <c r="D378" s="317">
        <v>1</v>
      </c>
      <c r="E378" s="321"/>
      <c r="F378" s="322"/>
      <c r="G378" s="320"/>
    </row>
    <row r="379" spans="1:7" x14ac:dyDescent="0.25">
      <c r="A379" s="326" t="s">
        <v>691</v>
      </c>
      <c r="B379" s="318">
        <v>200</v>
      </c>
      <c r="C379" s="316">
        <v>1</v>
      </c>
      <c r="D379" s="317">
        <v>1</v>
      </c>
      <c r="E379" s="321"/>
      <c r="F379" s="322"/>
      <c r="G379" s="320"/>
    </row>
    <row r="380" spans="1:7" x14ac:dyDescent="0.25">
      <c r="A380" s="327" t="s">
        <v>692</v>
      </c>
      <c r="B380" s="323" t="s">
        <v>260</v>
      </c>
      <c r="C380" s="324"/>
      <c r="D380" s="325" t="s">
        <v>216</v>
      </c>
      <c r="E380" s="321"/>
      <c r="F380" s="322"/>
      <c r="G380" s="320"/>
    </row>
    <row r="381" spans="1:7" x14ac:dyDescent="0.25">
      <c r="A381" s="327" t="s">
        <v>693</v>
      </c>
      <c r="B381" s="321"/>
      <c r="C381" s="322"/>
      <c r="D381" s="317"/>
      <c r="E381" s="321">
        <v>800</v>
      </c>
      <c r="F381" s="316">
        <v>1.3</v>
      </c>
      <c r="G381" s="320">
        <v>1.5</v>
      </c>
    </row>
    <row r="382" spans="1:7" x14ac:dyDescent="0.25">
      <c r="A382" s="327" t="s">
        <v>694</v>
      </c>
      <c r="B382" s="318">
        <v>400</v>
      </c>
      <c r="C382" s="316">
        <v>1.3</v>
      </c>
      <c r="D382" s="317">
        <v>1.5</v>
      </c>
      <c r="E382" s="321"/>
      <c r="F382" s="322"/>
      <c r="G382" s="320"/>
    </row>
    <row r="383" spans="1:7" x14ac:dyDescent="0.25">
      <c r="A383" s="327" t="s">
        <v>695</v>
      </c>
      <c r="B383" s="318">
        <v>400</v>
      </c>
      <c r="C383" s="316">
        <v>1.3</v>
      </c>
      <c r="D383" s="317">
        <v>1.5</v>
      </c>
      <c r="E383" s="321"/>
      <c r="F383" s="322"/>
      <c r="G383" s="320"/>
    </row>
    <row r="384" spans="1:7" x14ac:dyDescent="0.25">
      <c r="A384" s="327" t="s">
        <v>383</v>
      </c>
      <c r="B384" s="318">
        <v>1000</v>
      </c>
      <c r="C384" s="316">
        <v>1.3</v>
      </c>
      <c r="D384" s="317">
        <v>2</v>
      </c>
      <c r="E384" s="321">
        <v>1300</v>
      </c>
      <c r="F384" s="316">
        <v>1.3</v>
      </c>
      <c r="G384" s="320">
        <v>2</v>
      </c>
    </row>
    <row r="385" spans="1:7" x14ac:dyDescent="0.25">
      <c r="A385" s="327" t="s">
        <v>696</v>
      </c>
      <c r="B385" s="318">
        <v>500</v>
      </c>
      <c r="C385" s="316">
        <v>1.3</v>
      </c>
      <c r="D385" s="317">
        <v>1.5</v>
      </c>
      <c r="E385" s="321"/>
      <c r="F385" s="322"/>
      <c r="G385" s="320"/>
    </row>
    <row r="386" spans="1:7" x14ac:dyDescent="0.25">
      <c r="A386" s="327" t="s">
        <v>697</v>
      </c>
      <c r="B386" s="318">
        <v>1000</v>
      </c>
      <c r="C386" s="316">
        <v>1.3</v>
      </c>
      <c r="D386" s="317">
        <v>1.5</v>
      </c>
      <c r="E386" s="321"/>
      <c r="F386" s="322"/>
      <c r="G386" s="320"/>
    </row>
    <row r="387" spans="1:7" x14ac:dyDescent="0.25">
      <c r="A387" s="327" t="s">
        <v>698</v>
      </c>
      <c r="B387" s="318">
        <v>300</v>
      </c>
      <c r="C387" s="316">
        <v>1.3</v>
      </c>
      <c r="D387" s="317">
        <v>1</v>
      </c>
      <c r="E387" s="321"/>
      <c r="F387" s="322"/>
      <c r="G387" s="320"/>
    </row>
    <row r="388" spans="1:7" x14ac:dyDescent="0.25">
      <c r="A388" s="327" t="s">
        <v>699</v>
      </c>
      <c r="B388" s="318">
        <v>200</v>
      </c>
      <c r="C388" s="316">
        <v>1.3</v>
      </c>
      <c r="D388" s="317">
        <v>1</v>
      </c>
      <c r="E388" s="321"/>
      <c r="F388" s="322"/>
      <c r="G388" s="320"/>
    </row>
    <row r="389" spans="1:7" x14ac:dyDescent="0.25">
      <c r="A389" s="327" t="s">
        <v>700</v>
      </c>
      <c r="B389" s="318">
        <v>500</v>
      </c>
      <c r="C389" s="316">
        <v>1.3</v>
      </c>
      <c r="D389" s="317">
        <v>1.5</v>
      </c>
      <c r="E389" s="321"/>
      <c r="F389" s="322"/>
      <c r="G389" s="320"/>
    </row>
    <row r="390" spans="1:7" x14ac:dyDescent="0.25">
      <c r="A390" s="327" t="s">
        <v>384</v>
      </c>
      <c r="B390" s="318">
        <v>300</v>
      </c>
      <c r="C390" s="316">
        <v>1.3</v>
      </c>
      <c r="D390" s="317">
        <v>1.5</v>
      </c>
      <c r="E390" s="321">
        <v>6700</v>
      </c>
      <c r="F390" s="316">
        <v>1.3</v>
      </c>
      <c r="G390" s="320">
        <v>2</v>
      </c>
    </row>
    <row r="391" spans="1:7" x14ac:dyDescent="0.25">
      <c r="A391" s="327" t="s">
        <v>385</v>
      </c>
      <c r="B391" s="318">
        <v>800</v>
      </c>
      <c r="C391" s="316">
        <v>1.3</v>
      </c>
      <c r="D391" s="317">
        <v>1.5</v>
      </c>
      <c r="E391" s="321">
        <v>6700</v>
      </c>
      <c r="F391" s="316">
        <v>1.3</v>
      </c>
      <c r="G391" s="320">
        <v>2</v>
      </c>
    </row>
    <row r="392" spans="1:7" x14ac:dyDescent="0.25">
      <c r="A392" s="327" t="s">
        <v>514</v>
      </c>
      <c r="B392" s="318">
        <v>200</v>
      </c>
      <c r="C392" s="316">
        <v>1.3</v>
      </c>
      <c r="D392" s="317">
        <v>1</v>
      </c>
      <c r="E392" s="321">
        <v>10000</v>
      </c>
      <c r="F392" s="316">
        <v>1.3</v>
      </c>
      <c r="G392" s="320">
        <v>2</v>
      </c>
    </row>
    <row r="393" spans="1:7" x14ac:dyDescent="0.25">
      <c r="A393" s="327" t="s">
        <v>701</v>
      </c>
      <c r="B393" s="318">
        <v>500</v>
      </c>
      <c r="C393" s="316">
        <v>1.3</v>
      </c>
      <c r="D393" s="317">
        <v>1.5</v>
      </c>
      <c r="E393" s="321"/>
      <c r="F393" s="322"/>
      <c r="G393" s="320"/>
    </row>
    <row r="394" spans="1:7" x14ac:dyDescent="0.25">
      <c r="A394" s="327" t="s">
        <v>702</v>
      </c>
      <c r="B394" s="318">
        <v>80</v>
      </c>
      <c r="C394" s="316">
        <v>1.3</v>
      </c>
      <c r="D394" s="317">
        <v>1.5</v>
      </c>
      <c r="E394" s="321"/>
      <c r="F394" s="322"/>
      <c r="G394" s="320"/>
    </row>
    <row r="395" spans="1:7" x14ac:dyDescent="0.25">
      <c r="A395" s="327" t="s">
        <v>386</v>
      </c>
      <c r="B395" s="321"/>
      <c r="C395" s="322"/>
      <c r="D395" s="317"/>
      <c r="E395" s="321">
        <v>2100</v>
      </c>
      <c r="F395" s="316">
        <v>1.3</v>
      </c>
      <c r="G395" s="320">
        <v>2</v>
      </c>
    </row>
    <row r="396" spans="1:7" x14ac:dyDescent="0.25">
      <c r="A396" s="338" t="s">
        <v>703</v>
      </c>
      <c r="B396" s="318">
        <v>80</v>
      </c>
      <c r="C396" s="316">
        <v>1.3</v>
      </c>
      <c r="D396" s="317">
        <v>1.5</v>
      </c>
      <c r="E396" s="321"/>
      <c r="F396" s="322"/>
      <c r="G396" s="320"/>
    </row>
    <row r="397" spans="1:7" x14ac:dyDescent="0.25">
      <c r="A397" s="327" t="s">
        <v>704</v>
      </c>
      <c r="B397" s="318">
        <v>700</v>
      </c>
      <c r="C397" s="316">
        <v>1.3</v>
      </c>
      <c r="D397" s="317">
        <v>1.5</v>
      </c>
      <c r="E397" s="321"/>
      <c r="F397" s="322"/>
      <c r="G397" s="320"/>
    </row>
    <row r="398" spans="1:7" x14ac:dyDescent="0.25">
      <c r="A398" s="327" t="s">
        <v>387</v>
      </c>
      <c r="B398" s="321"/>
      <c r="C398" s="322"/>
      <c r="D398" s="317"/>
      <c r="E398" s="321">
        <v>8400</v>
      </c>
      <c r="F398" s="316">
        <v>1.3</v>
      </c>
      <c r="G398" s="320">
        <v>2</v>
      </c>
    </row>
    <row r="399" spans="1:7" x14ac:dyDescent="0.25">
      <c r="A399" s="327" t="s">
        <v>388</v>
      </c>
      <c r="B399" s="318">
        <v>800</v>
      </c>
      <c r="C399" s="316">
        <v>1.3</v>
      </c>
      <c r="D399" s="317">
        <v>1.5</v>
      </c>
      <c r="E399" s="321">
        <v>1100</v>
      </c>
      <c r="F399" s="316">
        <v>1.3</v>
      </c>
      <c r="G399" s="320">
        <v>2</v>
      </c>
    </row>
    <row r="400" spans="1:7" x14ac:dyDescent="0.25">
      <c r="A400" s="327" t="s">
        <v>705</v>
      </c>
      <c r="B400" s="318">
        <v>700</v>
      </c>
      <c r="C400" s="316">
        <v>1.3</v>
      </c>
      <c r="D400" s="317">
        <v>1.5</v>
      </c>
      <c r="E400" s="321"/>
      <c r="F400" s="322"/>
      <c r="G400" s="320"/>
    </row>
    <row r="401" spans="1:7" x14ac:dyDescent="0.25">
      <c r="A401" s="327" t="s">
        <v>90</v>
      </c>
      <c r="B401" s="318">
        <v>300</v>
      </c>
      <c r="C401" s="316">
        <v>1.3</v>
      </c>
      <c r="D401" s="317">
        <v>1</v>
      </c>
      <c r="E401" s="321">
        <v>400</v>
      </c>
      <c r="F401" s="316">
        <v>1.3</v>
      </c>
      <c r="G401" s="320">
        <v>1</v>
      </c>
    </row>
    <row r="402" spans="1:7" x14ac:dyDescent="0.25">
      <c r="A402" s="327" t="s">
        <v>706</v>
      </c>
      <c r="B402" s="318">
        <v>300</v>
      </c>
      <c r="C402" s="316">
        <v>1.3</v>
      </c>
      <c r="D402" s="317">
        <v>1</v>
      </c>
      <c r="E402" s="321"/>
      <c r="F402" s="322"/>
      <c r="G402" s="320"/>
    </row>
    <row r="403" spans="1:7" x14ac:dyDescent="0.25">
      <c r="A403" s="327" t="s">
        <v>91</v>
      </c>
      <c r="B403" s="318">
        <v>2000</v>
      </c>
      <c r="C403" s="316">
        <v>1.3</v>
      </c>
      <c r="D403" s="317">
        <v>2</v>
      </c>
      <c r="E403" s="321">
        <v>1200</v>
      </c>
      <c r="F403" s="316">
        <v>1.3</v>
      </c>
      <c r="G403" s="320">
        <v>2</v>
      </c>
    </row>
    <row r="404" spans="1:7" x14ac:dyDescent="0.25">
      <c r="A404" s="327" t="s">
        <v>92</v>
      </c>
      <c r="B404" s="318">
        <v>1300</v>
      </c>
      <c r="C404" s="316">
        <v>1.3</v>
      </c>
      <c r="D404" s="317">
        <v>2</v>
      </c>
      <c r="E404" s="321">
        <v>1700</v>
      </c>
      <c r="F404" s="316">
        <v>1.3</v>
      </c>
      <c r="G404" s="320">
        <v>1.5</v>
      </c>
    </row>
    <row r="405" spans="1:7" x14ac:dyDescent="0.25">
      <c r="A405" s="327" t="s">
        <v>707</v>
      </c>
      <c r="B405" s="318">
        <v>1000</v>
      </c>
      <c r="C405" s="316">
        <v>1.3</v>
      </c>
      <c r="D405" s="317">
        <v>2</v>
      </c>
      <c r="E405" s="321"/>
      <c r="F405" s="322"/>
      <c r="G405" s="320"/>
    </row>
    <row r="406" spans="1:7" x14ac:dyDescent="0.25">
      <c r="A406" s="327" t="s">
        <v>389</v>
      </c>
      <c r="B406" s="318">
        <v>1000</v>
      </c>
      <c r="C406" s="316">
        <v>1.3</v>
      </c>
      <c r="D406" s="317">
        <v>1.5</v>
      </c>
      <c r="E406" s="321">
        <v>3400</v>
      </c>
      <c r="F406" s="316">
        <v>1.3</v>
      </c>
      <c r="G406" s="320">
        <v>2</v>
      </c>
    </row>
    <row r="407" spans="1:7" x14ac:dyDescent="0.25">
      <c r="A407" s="327" t="s">
        <v>390</v>
      </c>
      <c r="B407" s="318">
        <v>800</v>
      </c>
      <c r="C407" s="316">
        <v>1.3</v>
      </c>
      <c r="D407" s="317">
        <v>1.5</v>
      </c>
      <c r="E407" s="321">
        <v>3400</v>
      </c>
      <c r="F407" s="316">
        <v>1.3</v>
      </c>
      <c r="G407" s="320">
        <v>2</v>
      </c>
    </row>
    <row r="408" spans="1:7" x14ac:dyDescent="0.25">
      <c r="A408" s="327" t="s">
        <v>391</v>
      </c>
      <c r="B408" s="318">
        <v>500</v>
      </c>
      <c r="C408" s="316">
        <v>1.3</v>
      </c>
      <c r="D408" s="317">
        <v>1.5</v>
      </c>
      <c r="E408" s="321">
        <v>1200</v>
      </c>
      <c r="F408" s="316">
        <v>1.3</v>
      </c>
      <c r="G408" s="320">
        <v>1.5</v>
      </c>
    </row>
    <row r="409" spans="1:7" x14ac:dyDescent="0.25">
      <c r="A409" s="327" t="s">
        <v>708</v>
      </c>
      <c r="B409" s="318">
        <v>200</v>
      </c>
      <c r="C409" s="316">
        <v>1.3</v>
      </c>
      <c r="D409" s="317">
        <v>1</v>
      </c>
      <c r="E409" s="321"/>
      <c r="F409" s="322"/>
      <c r="G409" s="320"/>
    </row>
    <row r="410" spans="1:7" x14ac:dyDescent="0.25">
      <c r="A410" s="327" t="s">
        <v>709</v>
      </c>
      <c r="B410" s="318">
        <v>600</v>
      </c>
      <c r="C410" s="316">
        <v>1.3</v>
      </c>
      <c r="D410" s="317">
        <v>1.5</v>
      </c>
      <c r="E410" s="321"/>
      <c r="F410" s="322"/>
      <c r="G410" s="320"/>
    </row>
    <row r="411" spans="1:7" x14ac:dyDescent="0.25">
      <c r="A411" s="327" t="s">
        <v>710</v>
      </c>
      <c r="B411" s="318">
        <v>300</v>
      </c>
      <c r="C411" s="316">
        <v>1.3</v>
      </c>
      <c r="D411" s="317">
        <v>1.5</v>
      </c>
      <c r="E411" s="321"/>
      <c r="F411" s="322"/>
      <c r="G411" s="320"/>
    </row>
    <row r="412" spans="1:7" x14ac:dyDescent="0.25">
      <c r="A412" s="327" t="s">
        <v>393</v>
      </c>
      <c r="B412" s="318">
        <v>300</v>
      </c>
      <c r="C412" s="316">
        <v>1.3</v>
      </c>
      <c r="D412" s="317">
        <v>1</v>
      </c>
      <c r="E412" s="321">
        <v>500</v>
      </c>
      <c r="F412" s="316">
        <v>1.3</v>
      </c>
      <c r="G412" s="320">
        <v>1.5</v>
      </c>
    </row>
    <row r="413" spans="1:7" x14ac:dyDescent="0.25">
      <c r="A413" s="327" t="s">
        <v>711</v>
      </c>
      <c r="B413" s="318">
        <v>400</v>
      </c>
      <c r="C413" s="316">
        <v>1.3</v>
      </c>
      <c r="D413" s="317">
        <v>1</v>
      </c>
      <c r="E413" s="321"/>
      <c r="F413" s="322"/>
      <c r="G413" s="320"/>
    </row>
    <row r="414" spans="1:7" x14ac:dyDescent="0.25">
      <c r="A414" s="327" t="s">
        <v>712</v>
      </c>
      <c r="B414" s="318">
        <v>800</v>
      </c>
      <c r="C414" s="316">
        <v>1</v>
      </c>
      <c r="D414" s="317">
        <v>1.5</v>
      </c>
      <c r="E414" s="321">
        <v>300</v>
      </c>
      <c r="F414" s="316">
        <v>1</v>
      </c>
      <c r="G414" s="320">
        <v>1</v>
      </c>
    </row>
    <row r="415" spans="1:7" x14ac:dyDescent="0.25">
      <c r="A415" s="327" t="s">
        <v>713</v>
      </c>
      <c r="B415" s="318">
        <v>40</v>
      </c>
      <c r="C415" s="316">
        <v>1</v>
      </c>
      <c r="D415" s="317">
        <v>1</v>
      </c>
      <c r="E415" s="321"/>
      <c r="F415" s="322"/>
      <c r="G415" s="320"/>
    </row>
    <row r="416" spans="1:7" x14ac:dyDescent="0.25">
      <c r="A416" s="327" t="s">
        <v>714</v>
      </c>
      <c r="B416" s="351">
        <v>80</v>
      </c>
      <c r="C416" s="328">
        <v>1</v>
      </c>
      <c r="D416" s="317">
        <v>1</v>
      </c>
      <c r="E416" s="321"/>
      <c r="F416" s="322"/>
      <c r="G416" s="320"/>
    </row>
    <row r="417" spans="1:7" x14ac:dyDescent="0.25">
      <c r="A417" s="326" t="s">
        <v>715</v>
      </c>
      <c r="B417" s="330">
        <v>80</v>
      </c>
      <c r="C417" s="331">
        <v>1</v>
      </c>
      <c r="D417" s="317">
        <v>1</v>
      </c>
      <c r="E417" s="332"/>
      <c r="F417" s="352"/>
      <c r="G417" s="353"/>
    </row>
    <row r="418" spans="1:7" x14ac:dyDescent="0.25">
      <c r="A418" s="326" t="s">
        <v>716</v>
      </c>
      <c r="B418" s="330">
        <v>200</v>
      </c>
      <c r="C418" s="331">
        <v>1</v>
      </c>
      <c r="D418" s="317">
        <v>1</v>
      </c>
      <c r="E418" s="332"/>
      <c r="F418" s="333"/>
      <c r="G418" s="334"/>
    </row>
    <row r="419" spans="1:7" x14ac:dyDescent="0.25">
      <c r="A419" s="326" t="s">
        <v>394</v>
      </c>
      <c r="B419" s="332"/>
      <c r="C419" s="333"/>
      <c r="D419" s="336"/>
      <c r="E419" s="335">
        <v>1200</v>
      </c>
      <c r="F419" s="331">
        <v>1.3</v>
      </c>
      <c r="G419" s="320">
        <v>1.5</v>
      </c>
    </row>
    <row r="420" spans="1:7" x14ac:dyDescent="0.25">
      <c r="A420" s="326" t="s">
        <v>95</v>
      </c>
      <c r="B420" s="330">
        <v>400</v>
      </c>
      <c r="C420" s="331">
        <v>1.3</v>
      </c>
      <c r="D420" s="317">
        <v>1</v>
      </c>
      <c r="E420" s="335">
        <v>600</v>
      </c>
      <c r="F420" s="331">
        <v>1.3</v>
      </c>
      <c r="G420" s="320">
        <v>1.5</v>
      </c>
    </row>
    <row r="421" spans="1:7" x14ac:dyDescent="0.25">
      <c r="A421" s="326" t="s">
        <v>717</v>
      </c>
      <c r="B421" s="330">
        <v>700</v>
      </c>
      <c r="C421" s="331">
        <v>1.3</v>
      </c>
      <c r="D421" s="317">
        <v>1.5</v>
      </c>
      <c r="E421" s="332"/>
      <c r="F421" s="333"/>
      <c r="G421" s="334"/>
    </row>
    <row r="422" spans="1:7" x14ac:dyDescent="0.25">
      <c r="A422" s="327" t="s">
        <v>97</v>
      </c>
      <c r="B422" s="330">
        <v>300</v>
      </c>
      <c r="C422" s="331">
        <v>1.3</v>
      </c>
      <c r="D422" s="317">
        <v>1</v>
      </c>
      <c r="E422" s="335">
        <v>800</v>
      </c>
      <c r="F422" s="331">
        <v>1.3</v>
      </c>
      <c r="G422" s="320">
        <v>1.5</v>
      </c>
    </row>
    <row r="423" spans="1:7" x14ac:dyDescent="0.25">
      <c r="A423" s="327" t="s">
        <v>395</v>
      </c>
      <c r="B423" s="330">
        <v>300</v>
      </c>
      <c r="C423" s="331">
        <v>1.3</v>
      </c>
      <c r="D423" s="317">
        <v>1</v>
      </c>
      <c r="E423" s="335">
        <v>4200</v>
      </c>
      <c r="F423" s="331">
        <v>1.3</v>
      </c>
      <c r="G423" s="320">
        <v>1.5</v>
      </c>
    </row>
    <row r="424" spans="1:7" x14ac:dyDescent="0.25">
      <c r="A424" s="327" t="s">
        <v>718</v>
      </c>
      <c r="B424" s="330">
        <v>600</v>
      </c>
      <c r="C424" s="331">
        <v>1.3</v>
      </c>
      <c r="D424" s="317">
        <v>1.5</v>
      </c>
      <c r="E424" s="332"/>
      <c r="F424" s="333"/>
      <c r="G424" s="334"/>
    </row>
    <row r="425" spans="1:7" x14ac:dyDescent="0.25">
      <c r="A425" s="327" t="s">
        <v>719</v>
      </c>
      <c r="B425" s="330">
        <v>200</v>
      </c>
      <c r="C425" s="331">
        <v>1</v>
      </c>
      <c r="D425" s="317">
        <v>1</v>
      </c>
      <c r="E425" s="332"/>
      <c r="F425" s="333"/>
      <c r="G425" s="334"/>
    </row>
    <row r="426" spans="1:7" x14ac:dyDescent="0.25">
      <c r="A426" s="327" t="s">
        <v>98</v>
      </c>
      <c r="B426" s="330">
        <v>500</v>
      </c>
      <c r="C426" s="331">
        <v>1.3</v>
      </c>
      <c r="D426" s="317">
        <v>1.5</v>
      </c>
      <c r="E426" s="335">
        <v>400</v>
      </c>
      <c r="F426" s="331">
        <v>1.3</v>
      </c>
      <c r="G426" s="320">
        <v>1</v>
      </c>
    </row>
    <row r="427" spans="1:7" x14ac:dyDescent="0.25">
      <c r="A427" s="327" t="s">
        <v>720</v>
      </c>
      <c r="B427" s="330">
        <v>600</v>
      </c>
      <c r="C427" s="331">
        <v>1.3</v>
      </c>
      <c r="D427" s="317">
        <v>1.5</v>
      </c>
      <c r="E427" s="332"/>
      <c r="F427" s="333"/>
      <c r="G427" s="334"/>
    </row>
    <row r="428" spans="1:7" x14ac:dyDescent="0.25">
      <c r="A428" s="327" t="s">
        <v>721</v>
      </c>
      <c r="B428" s="330">
        <v>400</v>
      </c>
      <c r="C428" s="331">
        <v>1.3</v>
      </c>
      <c r="D428" s="317">
        <v>1.5</v>
      </c>
      <c r="E428" s="332"/>
      <c r="F428" s="333"/>
      <c r="G428" s="334"/>
    </row>
    <row r="429" spans="1:7" x14ac:dyDescent="0.25">
      <c r="A429" s="338" t="s">
        <v>722</v>
      </c>
      <c r="B429" s="332"/>
      <c r="C429" s="333"/>
      <c r="D429" s="336"/>
      <c r="E429" s="335">
        <v>500</v>
      </c>
      <c r="F429" s="331">
        <v>1</v>
      </c>
      <c r="G429" s="320">
        <v>1.5</v>
      </c>
    </row>
    <row r="430" spans="1:7" x14ac:dyDescent="0.25">
      <c r="A430" s="327" t="s">
        <v>723</v>
      </c>
      <c r="B430" s="330">
        <v>80</v>
      </c>
      <c r="C430" s="331">
        <v>1</v>
      </c>
      <c r="D430" s="317">
        <v>1</v>
      </c>
      <c r="E430" s="332"/>
      <c r="F430" s="333"/>
      <c r="G430" s="334"/>
    </row>
    <row r="431" spans="1:7" x14ac:dyDescent="0.25">
      <c r="A431" s="327" t="s">
        <v>724</v>
      </c>
      <c r="B431" s="330">
        <v>40</v>
      </c>
      <c r="C431" s="331">
        <v>1</v>
      </c>
      <c r="D431" s="317">
        <v>1</v>
      </c>
      <c r="E431" s="332"/>
      <c r="F431" s="333"/>
      <c r="G431" s="334"/>
    </row>
    <row r="432" spans="1:7" x14ac:dyDescent="0.25">
      <c r="A432" s="327" t="s">
        <v>725</v>
      </c>
      <c r="B432" s="330">
        <v>300</v>
      </c>
      <c r="C432" s="331">
        <v>1</v>
      </c>
      <c r="D432" s="317">
        <v>1</v>
      </c>
      <c r="E432" s="335">
        <v>200</v>
      </c>
      <c r="F432" s="331">
        <v>1</v>
      </c>
      <c r="G432" s="320">
        <v>1</v>
      </c>
    </row>
    <row r="433" spans="1:7" x14ac:dyDescent="0.25">
      <c r="A433" s="327" t="s">
        <v>726</v>
      </c>
      <c r="B433" s="330">
        <v>800</v>
      </c>
      <c r="C433" s="331">
        <v>1.3</v>
      </c>
      <c r="D433" s="317">
        <v>1.5</v>
      </c>
      <c r="E433" s="335">
        <v>2100</v>
      </c>
      <c r="F433" s="331">
        <v>1.3</v>
      </c>
      <c r="G433" s="320">
        <v>2</v>
      </c>
    </row>
    <row r="434" spans="1:7" x14ac:dyDescent="0.25">
      <c r="A434" s="327" t="s">
        <v>727</v>
      </c>
      <c r="B434" s="330">
        <v>200</v>
      </c>
      <c r="C434" s="331">
        <v>1.3</v>
      </c>
      <c r="D434" s="317">
        <v>1.5</v>
      </c>
      <c r="E434" s="332"/>
      <c r="F434" s="333"/>
      <c r="G434" s="334"/>
    </row>
    <row r="435" spans="1:7" x14ac:dyDescent="0.25">
      <c r="A435" s="327" t="s">
        <v>728</v>
      </c>
      <c r="B435" s="330">
        <v>200</v>
      </c>
      <c r="C435" s="331">
        <v>1</v>
      </c>
      <c r="D435" s="317">
        <v>1</v>
      </c>
      <c r="E435" s="332"/>
      <c r="F435" s="333"/>
      <c r="G435" s="334"/>
    </row>
    <row r="436" spans="1:7" x14ac:dyDescent="0.25">
      <c r="A436" s="338" t="s">
        <v>729</v>
      </c>
      <c r="B436" s="330">
        <v>100</v>
      </c>
      <c r="C436" s="331">
        <v>1</v>
      </c>
      <c r="D436" s="317">
        <v>1</v>
      </c>
      <c r="E436" s="332"/>
      <c r="F436" s="333"/>
      <c r="G436" s="334"/>
    </row>
    <row r="437" spans="1:7" x14ac:dyDescent="0.25">
      <c r="A437" s="327" t="s">
        <v>99</v>
      </c>
      <c r="B437" s="330">
        <v>300</v>
      </c>
      <c r="C437" s="331">
        <v>1.3</v>
      </c>
      <c r="D437" s="317">
        <v>2</v>
      </c>
      <c r="E437" s="335">
        <v>1000</v>
      </c>
      <c r="F437" s="331">
        <v>1.3</v>
      </c>
      <c r="G437" s="320">
        <v>2</v>
      </c>
    </row>
    <row r="438" spans="1:7" x14ac:dyDescent="0.25">
      <c r="A438" s="327" t="s">
        <v>100</v>
      </c>
      <c r="B438" s="330">
        <v>800</v>
      </c>
      <c r="C438" s="331">
        <v>1.3</v>
      </c>
      <c r="D438" s="317">
        <v>1.5</v>
      </c>
      <c r="E438" s="335">
        <v>1800</v>
      </c>
      <c r="F438" s="331">
        <v>1.3</v>
      </c>
      <c r="G438" s="320">
        <v>2</v>
      </c>
    </row>
    <row r="439" spans="1:7" x14ac:dyDescent="0.25">
      <c r="A439" s="327" t="s">
        <v>101</v>
      </c>
      <c r="B439" s="330">
        <v>700</v>
      </c>
      <c r="C439" s="331">
        <v>1.3</v>
      </c>
      <c r="D439" s="317">
        <v>1.5</v>
      </c>
      <c r="E439" s="335">
        <v>4200</v>
      </c>
      <c r="F439" s="331">
        <v>1.3</v>
      </c>
      <c r="G439" s="320">
        <v>2</v>
      </c>
    </row>
    <row r="440" spans="1:7" x14ac:dyDescent="0.25">
      <c r="A440" s="327" t="s">
        <v>730</v>
      </c>
      <c r="B440" s="330">
        <v>100</v>
      </c>
      <c r="C440" s="331">
        <v>1</v>
      </c>
      <c r="D440" s="317">
        <v>1.5</v>
      </c>
      <c r="E440" s="335">
        <v>2500</v>
      </c>
      <c r="F440" s="331">
        <v>1.3</v>
      </c>
      <c r="G440" s="320">
        <v>2</v>
      </c>
    </row>
    <row r="441" spans="1:7" x14ac:dyDescent="0.25">
      <c r="A441" s="327" t="s">
        <v>731</v>
      </c>
      <c r="B441" s="330">
        <v>1300</v>
      </c>
      <c r="C441" s="331">
        <v>1.3</v>
      </c>
      <c r="D441" s="317">
        <v>2</v>
      </c>
      <c r="E441" s="332"/>
      <c r="F441" s="333"/>
      <c r="G441" s="334"/>
    </row>
    <row r="442" spans="1:7" x14ac:dyDescent="0.25">
      <c r="A442" s="327" t="s">
        <v>732</v>
      </c>
      <c r="B442" s="330">
        <v>200</v>
      </c>
      <c r="C442" s="331">
        <v>1</v>
      </c>
      <c r="D442" s="317">
        <v>1</v>
      </c>
      <c r="E442" s="332"/>
      <c r="F442" s="333"/>
      <c r="G442" s="334"/>
    </row>
    <row r="443" spans="1:7" x14ac:dyDescent="0.25">
      <c r="A443" s="327" t="s">
        <v>733</v>
      </c>
      <c r="B443" s="346" t="s">
        <v>617</v>
      </c>
      <c r="C443" s="354"/>
      <c r="D443" s="355"/>
      <c r="E443" s="340"/>
      <c r="F443" s="341"/>
      <c r="G443" s="345"/>
    </row>
    <row r="444" spans="1:7" x14ac:dyDescent="0.25">
      <c r="A444" s="327" t="s">
        <v>396</v>
      </c>
      <c r="B444" s="330">
        <v>1000</v>
      </c>
      <c r="C444" s="331">
        <v>1.3</v>
      </c>
      <c r="D444" s="317">
        <v>2</v>
      </c>
      <c r="E444" s="335">
        <v>300</v>
      </c>
      <c r="F444" s="331">
        <v>1.3</v>
      </c>
      <c r="G444" s="320">
        <v>1</v>
      </c>
    </row>
    <row r="445" spans="1:7" x14ac:dyDescent="0.25">
      <c r="A445" s="327" t="s">
        <v>734</v>
      </c>
      <c r="B445" s="330">
        <v>400</v>
      </c>
      <c r="C445" s="331">
        <v>1.3</v>
      </c>
      <c r="D445" s="317">
        <v>1</v>
      </c>
      <c r="E445" s="335">
        <v>1300</v>
      </c>
      <c r="F445" s="331">
        <v>1.3</v>
      </c>
      <c r="G445" s="320">
        <v>2</v>
      </c>
    </row>
    <row r="446" spans="1:7" x14ac:dyDescent="0.25">
      <c r="A446" s="327" t="s">
        <v>102</v>
      </c>
      <c r="B446" s="330">
        <v>300</v>
      </c>
      <c r="C446" s="331">
        <v>1.3</v>
      </c>
      <c r="D446" s="317">
        <v>1</v>
      </c>
      <c r="E446" s="335">
        <v>400</v>
      </c>
      <c r="F446" s="331">
        <v>1.3</v>
      </c>
      <c r="G446" s="320">
        <v>1</v>
      </c>
    </row>
    <row r="447" spans="1:7" x14ac:dyDescent="0.25">
      <c r="A447" s="327" t="s">
        <v>735</v>
      </c>
      <c r="B447" s="330">
        <v>300</v>
      </c>
      <c r="C447" s="331">
        <v>1</v>
      </c>
      <c r="D447" s="317">
        <v>1</v>
      </c>
      <c r="E447" s="332"/>
      <c r="F447" s="333"/>
      <c r="G447" s="334"/>
    </row>
    <row r="448" spans="1:7" x14ac:dyDescent="0.25">
      <c r="A448" s="327" t="s">
        <v>736</v>
      </c>
      <c r="B448" s="330">
        <v>300</v>
      </c>
      <c r="C448" s="331">
        <v>1.3</v>
      </c>
      <c r="D448" s="317">
        <v>1</v>
      </c>
      <c r="E448" s="332"/>
      <c r="F448" s="333"/>
      <c r="G448" s="334"/>
    </row>
    <row r="449" spans="1:7" x14ac:dyDescent="0.25">
      <c r="A449" s="327" t="s">
        <v>737</v>
      </c>
      <c r="B449" s="330">
        <v>3300</v>
      </c>
      <c r="C449" s="331">
        <v>1.3</v>
      </c>
      <c r="D449" s="317">
        <v>2</v>
      </c>
      <c r="E449" s="332"/>
      <c r="F449" s="333"/>
      <c r="G449" s="334"/>
    </row>
    <row r="450" spans="1:7" x14ac:dyDescent="0.25">
      <c r="A450" s="327" t="s">
        <v>738</v>
      </c>
      <c r="B450" s="330">
        <v>3400</v>
      </c>
      <c r="C450" s="331">
        <v>1.3</v>
      </c>
      <c r="D450" s="317">
        <v>2</v>
      </c>
      <c r="E450" s="335">
        <v>4200</v>
      </c>
      <c r="F450" s="331">
        <v>1.3</v>
      </c>
      <c r="G450" s="320">
        <v>2</v>
      </c>
    </row>
    <row r="451" spans="1:7" x14ac:dyDescent="0.25">
      <c r="A451" s="327" t="s">
        <v>739</v>
      </c>
      <c r="B451" s="330">
        <v>800</v>
      </c>
      <c r="C451" s="331">
        <v>1.3</v>
      </c>
      <c r="D451" s="317">
        <v>1.5</v>
      </c>
      <c r="E451" s="335">
        <v>3400</v>
      </c>
      <c r="F451" s="331">
        <v>1.3</v>
      </c>
      <c r="G451" s="320">
        <v>2</v>
      </c>
    </row>
    <row r="452" spans="1:7" x14ac:dyDescent="0.25">
      <c r="A452" s="327" t="s">
        <v>740</v>
      </c>
      <c r="B452" s="330">
        <v>300</v>
      </c>
      <c r="C452" s="331">
        <v>1.3</v>
      </c>
      <c r="D452" s="317">
        <v>1</v>
      </c>
      <c r="E452" s="332"/>
      <c r="F452" s="333"/>
      <c r="G452" s="334"/>
    </row>
    <row r="453" spans="1:7" x14ac:dyDescent="0.25">
      <c r="A453" s="338" t="s">
        <v>103</v>
      </c>
      <c r="B453" s="330">
        <v>500</v>
      </c>
      <c r="C453" s="331">
        <v>1.3</v>
      </c>
      <c r="D453" s="317">
        <v>1.5</v>
      </c>
      <c r="E453" s="335">
        <v>6000</v>
      </c>
      <c r="F453" s="331">
        <v>1.3</v>
      </c>
      <c r="G453" s="320">
        <v>2</v>
      </c>
    </row>
    <row r="454" spans="1:7" x14ac:dyDescent="0.25">
      <c r="A454" s="338" t="s">
        <v>741</v>
      </c>
      <c r="B454" s="330">
        <v>1000</v>
      </c>
      <c r="C454" s="331">
        <v>1.3</v>
      </c>
      <c r="D454" s="317">
        <v>2</v>
      </c>
      <c r="E454" s="332"/>
      <c r="F454" s="333"/>
      <c r="G454" s="334"/>
    </row>
    <row r="455" spans="1:7" x14ac:dyDescent="0.25">
      <c r="A455" s="327" t="s">
        <v>742</v>
      </c>
      <c r="B455" s="330">
        <v>200</v>
      </c>
      <c r="C455" s="331">
        <v>1</v>
      </c>
      <c r="D455" s="317">
        <v>1</v>
      </c>
      <c r="E455" s="332"/>
      <c r="F455" s="333"/>
      <c r="G455" s="334"/>
    </row>
    <row r="456" spans="1:7" x14ac:dyDescent="0.25">
      <c r="A456" s="326" t="s">
        <v>104</v>
      </c>
      <c r="B456" s="330">
        <v>800</v>
      </c>
      <c r="C456" s="331">
        <v>1.3</v>
      </c>
      <c r="D456" s="317">
        <v>1.5</v>
      </c>
      <c r="E456" s="335">
        <v>12600</v>
      </c>
      <c r="F456" s="337">
        <v>1.3</v>
      </c>
      <c r="G456" s="313">
        <v>2</v>
      </c>
    </row>
    <row r="457" spans="1:7" x14ac:dyDescent="0.25">
      <c r="A457" s="327" t="s">
        <v>105</v>
      </c>
      <c r="B457" s="330">
        <v>600</v>
      </c>
      <c r="C457" s="331">
        <v>1.3</v>
      </c>
      <c r="D457" s="317">
        <v>2</v>
      </c>
      <c r="E457" s="335">
        <v>25200</v>
      </c>
      <c r="F457" s="331">
        <v>1.3</v>
      </c>
      <c r="G457" s="320">
        <v>2</v>
      </c>
    </row>
    <row r="458" spans="1:7" x14ac:dyDescent="0.25">
      <c r="A458" s="327" t="s">
        <v>106</v>
      </c>
      <c r="B458" s="330">
        <v>500</v>
      </c>
      <c r="C458" s="331">
        <v>1.3</v>
      </c>
      <c r="D458" s="317">
        <v>1.5</v>
      </c>
      <c r="E458" s="335">
        <v>800</v>
      </c>
      <c r="F458" s="331">
        <v>1.3</v>
      </c>
      <c r="G458" s="320">
        <v>1.5</v>
      </c>
    </row>
    <row r="459" spans="1:7" x14ac:dyDescent="0.25">
      <c r="A459" s="327" t="s">
        <v>743</v>
      </c>
      <c r="B459" s="330">
        <v>80</v>
      </c>
      <c r="C459" s="331">
        <v>1</v>
      </c>
      <c r="D459" s="317">
        <v>1</v>
      </c>
      <c r="E459" s="332"/>
      <c r="F459" s="333"/>
      <c r="G459" s="356"/>
    </row>
    <row r="460" spans="1:7" x14ac:dyDescent="0.25">
      <c r="A460" s="327" t="s">
        <v>744</v>
      </c>
      <c r="B460" s="330">
        <v>200</v>
      </c>
      <c r="C460" s="331">
        <v>1</v>
      </c>
      <c r="D460" s="317">
        <v>1</v>
      </c>
      <c r="E460" s="340"/>
      <c r="F460" s="341"/>
      <c r="G460" s="356"/>
    </row>
    <row r="461" spans="1:7" x14ac:dyDescent="0.25">
      <c r="A461" s="327" t="s">
        <v>745</v>
      </c>
      <c r="B461" s="332"/>
      <c r="C461" s="333"/>
      <c r="D461" s="336"/>
      <c r="E461" s="357" t="s">
        <v>773</v>
      </c>
      <c r="F461" s="347"/>
      <c r="G461" s="358"/>
    </row>
    <row r="462" spans="1:7" x14ac:dyDescent="0.25">
      <c r="A462" s="327" t="s">
        <v>746</v>
      </c>
      <c r="B462" s="330">
        <v>500</v>
      </c>
      <c r="C462" s="331">
        <v>1.3</v>
      </c>
      <c r="D462" s="317">
        <v>1.5</v>
      </c>
      <c r="E462" s="332"/>
      <c r="F462" s="333"/>
      <c r="G462" s="334"/>
    </row>
    <row r="463" spans="1:7" x14ac:dyDescent="0.25">
      <c r="A463" s="327" t="s">
        <v>747</v>
      </c>
      <c r="B463" s="330">
        <v>40</v>
      </c>
      <c r="C463" s="331">
        <v>1</v>
      </c>
      <c r="D463" s="317">
        <v>1</v>
      </c>
      <c r="E463" s="332"/>
      <c r="F463" s="333"/>
      <c r="G463" s="334"/>
    </row>
    <row r="464" spans="1:7" x14ac:dyDescent="0.25">
      <c r="A464" s="338" t="s">
        <v>748</v>
      </c>
      <c r="B464" s="330">
        <v>900</v>
      </c>
      <c r="C464" s="331">
        <v>1.3</v>
      </c>
      <c r="D464" s="317">
        <v>1</v>
      </c>
      <c r="E464" s="332"/>
      <c r="F464" s="333"/>
      <c r="G464" s="334"/>
    </row>
    <row r="465" spans="1:7" x14ac:dyDescent="0.25">
      <c r="A465" s="327" t="s">
        <v>749</v>
      </c>
      <c r="B465" s="332"/>
      <c r="C465" s="333"/>
      <c r="D465" s="336"/>
      <c r="E465" s="335">
        <v>1700</v>
      </c>
      <c r="F465" s="331">
        <v>1.3</v>
      </c>
      <c r="G465" s="320">
        <v>2</v>
      </c>
    </row>
    <row r="466" spans="1:7" x14ac:dyDescent="0.25">
      <c r="A466" s="327" t="s">
        <v>750</v>
      </c>
      <c r="B466" s="330">
        <v>200</v>
      </c>
      <c r="C466" s="331">
        <v>1.3</v>
      </c>
      <c r="D466" s="317">
        <v>1.5</v>
      </c>
      <c r="E466" s="335">
        <v>2100</v>
      </c>
      <c r="F466" s="331">
        <v>1.3</v>
      </c>
      <c r="G466" s="320">
        <v>2</v>
      </c>
    </row>
    <row r="467" spans="1:7" x14ac:dyDescent="0.25">
      <c r="A467" s="327" t="s">
        <v>751</v>
      </c>
      <c r="B467" s="330">
        <v>500</v>
      </c>
      <c r="C467" s="331">
        <v>1.3</v>
      </c>
      <c r="D467" s="317">
        <v>1.5</v>
      </c>
      <c r="E467" s="332"/>
      <c r="F467" s="333"/>
      <c r="G467" s="334"/>
    </row>
    <row r="468" spans="1:7" x14ac:dyDescent="0.25">
      <c r="A468" s="327" t="s">
        <v>752</v>
      </c>
      <c r="B468" s="330">
        <v>40</v>
      </c>
      <c r="C468" s="331">
        <v>1</v>
      </c>
      <c r="D468" s="317">
        <v>1</v>
      </c>
      <c r="E468" s="332"/>
      <c r="F468" s="333"/>
      <c r="G468" s="334"/>
    </row>
    <row r="469" spans="1:7" x14ac:dyDescent="0.25">
      <c r="A469" s="327" t="s">
        <v>753</v>
      </c>
      <c r="B469" s="330">
        <v>40</v>
      </c>
      <c r="C469" s="331">
        <v>1</v>
      </c>
      <c r="D469" s="317">
        <v>1</v>
      </c>
      <c r="E469" s="332"/>
      <c r="F469" s="333"/>
      <c r="G469" s="334"/>
    </row>
    <row r="470" spans="1:7" x14ac:dyDescent="0.25">
      <c r="A470" s="327" t="s">
        <v>754</v>
      </c>
      <c r="B470" s="330">
        <v>800</v>
      </c>
      <c r="C470" s="331">
        <v>1.3</v>
      </c>
      <c r="D470" s="317">
        <v>1.5</v>
      </c>
      <c r="E470" s="335">
        <v>2900</v>
      </c>
      <c r="F470" s="331">
        <v>1.3</v>
      </c>
      <c r="G470" s="320">
        <v>1.5</v>
      </c>
    </row>
    <row r="471" spans="1:7" x14ac:dyDescent="0.25">
      <c r="A471" s="327" t="s">
        <v>755</v>
      </c>
      <c r="B471" s="330">
        <v>300</v>
      </c>
      <c r="C471" s="331">
        <v>1.3</v>
      </c>
      <c r="D471" s="317">
        <v>1</v>
      </c>
      <c r="E471" s="332"/>
      <c r="F471" s="333"/>
      <c r="G471" s="334"/>
    </row>
    <row r="472" spans="1:7" x14ac:dyDescent="0.25">
      <c r="A472" s="327" t="s">
        <v>756</v>
      </c>
      <c r="B472" s="330">
        <v>500</v>
      </c>
      <c r="C472" s="331">
        <v>1.3</v>
      </c>
      <c r="D472" s="317">
        <v>1.5</v>
      </c>
      <c r="E472" s="332"/>
      <c r="F472" s="333"/>
      <c r="G472" s="334"/>
    </row>
    <row r="473" spans="1:7" x14ac:dyDescent="0.25">
      <c r="A473" s="327" t="s">
        <v>757</v>
      </c>
      <c r="B473" s="330">
        <v>400</v>
      </c>
      <c r="C473" s="331">
        <v>1.3</v>
      </c>
      <c r="D473" s="317">
        <v>1</v>
      </c>
      <c r="E473" s="332"/>
      <c r="F473" s="333"/>
      <c r="G473" s="334"/>
    </row>
    <row r="474" spans="1:7" x14ac:dyDescent="0.25">
      <c r="A474" s="327" t="s">
        <v>758</v>
      </c>
      <c r="B474" s="330">
        <v>600</v>
      </c>
      <c r="C474" s="331">
        <v>1.3</v>
      </c>
      <c r="D474" s="317">
        <v>1.5</v>
      </c>
      <c r="E474" s="332"/>
      <c r="F474" s="333"/>
      <c r="G474" s="334"/>
    </row>
    <row r="475" spans="1:7" x14ac:dyDescent="0.25">
      <c r="A475" s="327" t="s">
        <v>759</v>
      </c>
      <c r="B475" s="330">
        <v>200</v>
      </c>
      <c r="C475" s="331">
        <v>1</v>
      </c>
      <c r="D475" s="317">
        <v>1</v>
      </c>
      <c r="E475" s="332"/>
      <c r="F475" s="333"/>
      <c r="G475" s="334"/>
    </row>
    <row r="476" spans="1:7" x14ac:dyDescent="0.25">
      <c r="A476" s="327" t="s">
        <v>760</v>
      </c>
      <c r="B476" s="330">
        <v>800</v>
      </c>
      <c r="C476" s="331">
        <v>1.3</v>
      </c>
      <c r="D476" s="317">
        <v>1.5</v>
      </c>
      <c r="E476" s="332"/>
      <c r="F476" s="333"/>
      <c r="G476" s="334"/>
    </row>
    <row r="477" spans="1:7" x14ac:dyDescent="0.25">
      <c r="A477" s="327" t="s">
        <v>398</v>
      </c>
      <c r="B477" s="330">
        <v>300</v>
      </c>
      <c r="C477" s="331">
        <v>1.3</v>
      </c>
      <c r="D477" s="317">
        <v>1.5</v>
      </c>
      <c r="E477" s="335">
        <v>1000</v>
      </c>
      <c r="F477" s="331">
        <v>1.3</v>
      </c>
      <c r="G477" s="320">
        <v>2</v>
      </c>
    </row>
    <row r="478" spans="1:7" x14ac:dyDescent="0.25">
      <c r="A478" s="327" t="s">
        <v>109</v>
      </c>
      <c r="B478" s="330">
        <v>600</v>
      </c>
      <c r="C478" s="331">
        <v>1.3</v>
      </c>
      <c r="D478" s="317">
        <v>1.5</v>
      </c>
      <c r="E478" s="335">
        <v>1700</v>
      </c>
      <c r="F478" s="331">
        <v>1.3</v>
      </c>
      <c r="G478" s="320">
        <v>2</v>
      </c>
    </row>
    <row r="479" spans="1:7" x14ac:dyDescent="0.25">
      <c r="A479" s="327" t="s">
        <v>761</v>
      </c>
      <c r="B479" s="330">
        <v>500</v>
      </c>
      <c r="C479" s="331">
        <v>1.3</v>
      </c>
      <c r="D479" s="317">
        <v>1.5</v>
      </c>
      <c r="E479" s="332"/>
      <c r="F479" s="333"/>
      <c r="G479" s="334"/>
    </row>
    <row r="480" spans="1:7" x14ac:dyDescent="0.25">
      <c r="A480" s="327" t="s">
        <v>762</v>
      </c>
      <c r="B480" s="330">
        <v>800</v>
      </c>
      <c r="C480" s="331">
        <v>1.3</v>
      </c>
      <c r="D480" s="317">
        <v>1.5</v>
      </c>
      <c r="E480" s="332"/>
      <c r="F480" s="333"/>
      <c r="G480" s="334"/>
    </row>
    <row r="481" spans="1:7" x14ac:dyDescent="0.25">
      <c r="A481" s="327" t="s">
        <v>763</v>
      </c>
      <c r="B481" s="330">
        <v>300</v>
      </c>
      <c r="C481" s="331">
        <v>1.3</v>
      </c>
      <c r="D481" s="317">
        <v>1</v>
      </c>
      <c r="E481" s="332"/>
      <c r="F481" s="333"/>
      <c r="G481" s="334"/>
    </row>
    <row r="482" spans="1:7" x14ac:dyDescent="0.25">
      <c r="A482" s="327" t="s">
        <v>764</v>
      </c>
      <c r="B482" s="332"/>
      <c r="C482" s="333"/>
      <c r="D482" s="336"/>
      <c r="E482" s="335">
        <v>1100</v>
      </c>
      <c r="F482" s="331">
        <v>1.3</v>
      </c>
      <c r="G482" s="320">
        <v>2</v>
      </c>
    </row>
    <row r="483" spans="1:7" x14ac:dyDescent="0.25">
      <c r="A483" s="327" t="s">
        <v>765</v>
      </c>
      <c r="B483" s="330">
        <v>40</v>
      </c>
      <c r="C483" s="331">
        <v>1</v>
      </c>
      <c r="D483" s="317">
        <v>1</v>
      </c>
      <c r="E483" s="332"/>
      <c r="F483" s="333"/>
      <c r="G483" s="334"/>
    </row>
    <row r="484" spans="1:7" x14ac:dyDescent="0.25">
      <c r="A484" s="338" t="s">
        <v>766</v>
      </c>
      <c r="B484" s="330">
        <v>1000</v>
      </c>
      <c r="C484" s="331">
        <v>1.3</v>
      </c>
      <c r="D484" s="317">
        <v>1.5</v>
      </c>
      <c r="E484" s="332"/>
      <c r="F484" s="333"/>
      <c r="G484" s="334"/>
    </row>
    <row r="485" spans="1:7" x14ac:dyDescent="0.25">
      <c r="A485" s="327" t="s">
        <v>767</v>
      </c>
      <c r="B485" s="330">
        <v>200</v>
      </c>
      <c r="C485" s="331">
        <v>1</v>
      </c>
      <c r="D485" s="317">
        <v>1</v>
      </c>
      <c r="E485" s="332"/>
      <c r="F485" s="333"/>
      <c r="G485" s="334"/>
    </row>
    <row r="486" spans="1:7" x14ac:dyDescent="0.25">
      <c r="A486" s="327" t="s">
        <v>768</v>
      </c>
      <c r="B486" s="330">
        <v>40</v>
      </c>
      <c r="C486" s="331">
        <v>1</v>
      </c>
      <c r="D486" s="317">
        <v>1</v>
      </c>
      <c r="E486" s="332"/>
      <c r="F486" s="333"/>
      <c r="G486" s="334"/>
    </row>
    <row r="487" spans="1:7" x14ac:dyDescent="0.25">
      <c r="A487" s="338" t="s">
        <v>769</v>
      </c>
      <c r="B487" s="330">
        <v>400</v>
      </c>
      <c r="C487" s="331">
        <v>1.3</v>
      </c>
      <c r="D487" s="317">
        <v>1</v>
      </c>
      <c r="E487" s="332"/>
      <c r="F487" s="333"/>
      <c r="G487" s="334"/>
    </row>
    <row r="488" spans="1:7" x14ac:dyDescent="0.25">
      <c r="A488" s="338" t="s">
        <v>770</v>
      </c>
      <c r="B488" s="330">
        <v>40</v>
      </c>
      <c r="C488" s="331">
        <v>1</v>
      </c>
      <c r="D488" s="317">
        <v>1</v>
      </c>
      <c r="E488" s="332"/>
      <c r="F488" s="333"/>
      <c r="G488" s="334"/>
    </row>
    <row r="489" spans="1:7" x14ac:dyDescent="0.25">
      <c r="A489" s="327" t="s">
        <v>401</v>
      </c>
      <c r="B489" s="332"/>
      <c r="C489" s="333"/>
      <c r="D489" s="336"/>
      <c r="E489" s="335">
        <v>1300</v>
      </c>
      <c r="F489" s="331">
        <v>1.3</v>
      </c>
      <c r="G489" s="320">
        <v>2</v>
      </c>
    </row>
    <row r="490" spans="1:7" x14ac:dyDescent="0.25">
      <c r="A490" s="327" t="s">
        <v>771</v>
      </c>
      <c r="B490" s="330">
        <v>400</v>
      </c>
      <c r="C490" s="331">
        <v>1.3</v>
      </c>
      <c r="D490" s="317">
        <v>1.5</v>
      </c>
      <c r="E490" s="332"/>
      <c r="F490" s="333"/>
      <c r="G490" s="334"/>
    </row>
    <row r="491" spans="1:7" x14ac:dyDescent="0.25">
      <c r="A491" s="327" t="s">
        <v>772</v>
      </c>
      <c r="B491" s="332"/>
      <c r="C491" s="333"/>
      <c r="D491" s="336"/>
      <c r="E491" s="335">
        <v>2000</v>
      </c>
      <c r="F491" s="331">
        <v>1.3</v>
      </c>
      <c r="G491" s="320">
        <v>2</v>
      </c>
    </row>
    <row r="492" spans="1:7" x14ac:dyDescent="0.25">
      <c r="A492" s="327" t="s">
        <v>402</v>
      </c>
      <c r="B492" s="330">
        <v>300</v>
      </c>
      <c r="C492" s="331">
        <v>1.3</v>
      </c>
      <c r="D492" s="317">
        <v>1.5</v>
      </c>
      <c r="E492" s="335">
        <v>1300</v>
      </c>
      <c r="F492" s="331">
        <v>1.3</v>
      </c>
      <c r="G492" s="320">
        <v>2</v>
      </c>
    </row>
    <row r="493" spans="1:7" x14ac:dyDescent="0.25">
      <c r="A493" s="327" t="s">
        <v>403</v>
      </c>
      <c r="B493" s="332"/>
      <c r="C493" s="333"/>
      <c r="D493" s="336"/>
      <c r="E493" s="335">
        <v>1300</v>
      </c>
      <c r="F493" s="331">
        <v>1.3</v>
      </c>
      <c r="G493" s="320">
        <v>2</v>
      </c>
    </row>
    <row r="494" spans="1:7" x14ac:dyDescent="0.25">
      <c r="A494" s="326" t="s">
        <v>404</v>
      </c>
      <c r="B494" s="330">
        <v>300</v>
      </c>
      <c r="C494" s="331">
        <v>1.3</v>
      </c>
      <c r="D494" s="317">
        <v>1.5</v>
      </c>
      <c r="E494" s="335">
        <v>1000</v>
      </c>
      <c r="F494" s="337">
        <v>1.3</v>
      </c>
      <c r="G494" s="313">
        <v>2</v>
      </c>
    </row>
    <row r="495" spans="1:7" x14ac:dyDescent="0.25">
      <c r="A495" s="326" t="s">
        <v>774</v>
      </c>
      <c r="B495" s="330">
        <v>400</v>
      </c>
      <c r="C495" s="331">
        <v>1.3</v>
      </c>
      <c r="D495" s="317">
        <v>1.5</v>
      </c>
      <c r="E495" s="335">
        <v>200</v>
      </c>
      <c r="F495" s="331">
        <v>1.3</v>
      </c>
      <c r="G495" s="320">
        <v>2</v>
      </c>
    </row>
    <row r="496" spans="1:7" x14ac:dyDescent="0.25">
      <c r="A496" s="326" t="s">
        <v>775</v>
      </c>
      <c r="B496" s="330">
        <v>80</v>
      </c>
      <c r="C496" s="331">
        <v>1</v>
      </c>
      <c r="D496" s="317">
        <v>1.5</v>
      </c>
      <c r="E496" s="332"/>
      <c r="F496" s="333"/>
      <c r="G496" s="334"/>
    </row>
    <row r="497" spans="1:7" x14ac:dyDescent="0.25">
      <c r="A497" s="326" t="s">
        <v>776</v>
      </c>
      <c r="B497" s="332"/>
      <c r="C497" s="333"/>
      <c r="D497" s="336"/>
      <c r="E497" s="335">
        <v>1000</v>
      </c>
      <c r="F497" s="331">
        <v>1.3</v>
      </c>
      <c r="G497" s="320">
        <v>2</v>
      </c>
    </row>
    <row r="498" spans="1:7" x14ac:dyDescent="0.25">
      <c r="A498" s="326" t="s">
        <v>777</v>
      </c>
      <c r="B498" s="330">
        <v>300</v>
      </c>
      <c r="C498" s="331">
        <v>1.3</v>
      </c>
      <c r="D498" s="317">
        <v>1</v>
      </c>
      <c r="E498" s="335">
        <v>1100</v>
      </c>
      <c r="F498" s="331">
        <v>1.3</v>
      </c>
      <c r="G498" s="320">
        <v>2</v>
      </c>
    </row>
    <row r="499" spans="1:7" x14ac:dyDescent="0.25">
      <c r="A499" s="326" t="s">
        <v>778</v>
      </c>
      <c r="B499" s="332"/>
      <c r="C499" s="333"/>
      <c r="D499" s="336"/>
      <c r="E499" s="335">
        <v>600</v>
      </c>
      <c r="F499" s="331">
        <v>1.3</v>
      </c>
      <c r="G499" s="320">
        <v>1.5</v>
      </c>
    </row>
    <row r="500" spans="1:7" x14ac:dyDescent="0.25">
      <c r="A500" s="326" t="s">
        <v>779</v>
      </c>
      <c r="B500" s="330">
        <v>300</v>
      </c>
      <c r="C500" s="331">
        <v>1.3</v>
      </c>
      <c r="D500" s="317">
        <v>1</v>
      </c>
      <c r="E500" s="335">
        <v>1000</v>
      </c>
      <c r="F500" s="331">
        <v>1.3</v>
      </c>
      <c r="G500" s="320">
        <v>1.5</v>
      </c>
    </row>
    <row r="501" spans="1:7" x14ac:dyDescent="0.25">
      <c r="A501" s="326" t="s">
        <v>780</v>
      </c>
      <c r="B501" s="330">
        <v>500</v>
      </c>
      <c r="C501" s="331">
        <v>1.3</v>
      </c>
      <c r="D501" s="317">
        <v>1.5</v>
      </c>
      <c r="E501" s="332"/>
      <c r="F501" s="333"/>
      <c r="G501" s="334"/>
    </row>
    <row r="502" spans="1:7" x14ac:dyDescent="0.25">
      <c r="A502" s="326" t="s">
        <v>781</v>
      </c>
      <c r="B502" s="330">
        <v>300</v>
      </c>
      <c r="C502" s="331">
        <v>1.3</v>
      </c>
      <c r="D502" s="317">
        <v>1</v>
      </c>
      <c r="E502" s="335">
        <v>1300</v>
      </c>
      <c r="F502" s="331">
        <v>1.3</v>
      </c>
      <c r="G502" s="320">
        <v>2</v>
      </c>
    </row>
    <row r="503" spans="1:7" x14ac:dyDescent="0.25">
      <c r="A503" s="326" t="s">
        <v>782</v>
      </c>
      <c r="B503" s="330">
        <v>500</v>
      </c>
      <c r="C503" s="331">
        <v>1.3</v>
      </c>
      <c r="D503" s="317">
        <v>1.5</v>
      </c>
      <c r="E503" s="332"/>
      <c r="F503" s="333"/>
      <c r="G503" s="334"/>
    </row>
    <row r="504" spans="1:7" x14ac:dyDescent="0.25">
      <c r="A504" s="326" t="s">
        <v>783</v>
      </c>
      <c r="B504" s="330">
        <v>300</v>
      </c>
      <c r="C504" s="331">
        <v>1.3</v>
      </c>
      <c r="D504" s="317">
        <v>1</v>
      </c>
      <c r="E504" s="332"/>
      <c r="F504" s="333"/>
      <c r="G504" s="334"/>
    </row>
    <row r="505" spans="1:7" x14ac:dyDescent="0.25">
      <c r="A505" s="326" t="s">
        <v>784</v>
      </c>
      <c r="B505" s="330">
        <v>500</v>
      </c>
      <c r="C505" s="331">
        <v>1.3</v>
      </c>
      <c r="D505" s="317">
        <v>1.5</v>
      </c>
      <c r="E505" s="332"/>
      <c r="F505" s="333"/>
      <c r="G505" s="334"/>
    </row>
    <row r="506" spans="1:7" x14ac:dyDescent="0.25">
      <c r="A506" s="326" t="s">
        <v>785</v>
      </c>
      <c r="B506" s="332"/>
      <c r="C506" s="333"/>
      <c r="D506" s="336"/>
      <c r="E506" s="335">
        <v>1300</v>
      </c>
      <c r="F506" s="331">
        <v>1.3</v>
      </c>
      <c r="G506" s="320">
        <v>2</v>
      </c>
    </row>
    <row r="507" spans="1:7" x14ac:dyDescent="0.25">
      <c r="A507" s="326" t="s">
        <v>786</v>
      </c>
      <c r="B507" s="330">
        <v>400</v>
      </c>
      <c r="C507" s="331">
        <v>1.3</v>
      </c>
      <c r="D507" s="317">
        <v>1</v>
      </c>
      <c r="E507" s="335">
        <v>1300</v>
      </c>
      <c r="F507" s="331">
        <v>1.3</v>
      </c>
      <c r="G507" s="320">
        <v>2</v>
      </c>
    </row>
    <row r="508" spans="1:7" x14ac:dyDescent="0.25">
      <c r="A508" s="326" t="s">
        <v>787</v>
      </c>
      <c r="B508" s="330">
        <v>600</v>
      </c>
      <c r="C508" s="331">
        <v>1.3</v>
      </c>
      <c r="D508" s="317">
        <v>1.5</v>
      </c>
      <c r="E508" s="332"/>
      <c r="F508" s="333"/>
      <c r="G508" s="334"/>
    </row>
    <row r="509" spans="1:7" x14ac:dyDescent="0.25">
      <c r="A509" s="326" t="s">
        <v>788</v>
      </c>
      <c r="B509" s="332"/>
      <c r="C509" s="333"/>
      <c r="D509" s="336"/>
      <c r="E509" s="335">
        <v>600</v>
      </c>
      <c r="F509" s="331">
        <v>1.3</v>
      </c>
      <c r="G509" s="320">
        <v>1.5</v>
      </c>
    </row>
    <row r="510" spans="1:7" x14ac:dyDescent="0.25">
      <c r="A510" s="326" t="s">
        <v>789</v>
      </c>
      <c r="B510" s="330">
        <v>700</v>
      </c>
      <c r="C510" s="331">
        <v>1.3</v>
      </c>
      <c r="D510" s="317">
        <v>1.5</v>
      </c>
      <c r="E510" s="332"/>
      <c r="F510" s="333"/>
      <c r="G510" s="334"/>
    </row>
    <row r="511" spans="1:7" x14ac:dyDescent="0.25">
      <c r="A511" s="326" t="s">
        <v>790</v>
      </c>
      <c r="B511" s="330">
        <v>600</v>
      </c>
      <c r="C511" s="331">
        <v>1.3</v>
      </c>
      <c r="D511" s="317">
        <v>1.5</v>
      </c>
      <c r="E511" s="332"/>
      <c r="F511" s="333"/>
      <c r="G511" s="334"/>
    </row>
    <row r="512" spans="1:7" x14ac:dyDescent="0.25">
      <c r="A512" s="326" t="s">
        <v>791</v>
      </c>
      <c r="B512" s="330">
        <v>700</v>
      </c>
      <c r="C512" s="331">
        <v>1.3</v>
      </c>
      <c r="D512" s="317">
        <v>1.5</v>
      </c>
      <c r="E512" s="332"/>
      <c r="F512" s="333"/>
      <c r="G512" s="334"/>
    </row>
    <row r="513" spans="1:7" x14ac:dyDescent="0.25">
      <c r="A513" s="326" t="s">
        <v>375</v>
      </c>
      <c r="B513" s="330">
        <v>500</v>
      </c>
      <c r="C513" s="331">
        <v>1.3</v>
      </c>
      <c r="D513" s="317">
        <v>1.5</v>
      </c>
      <c r="E513" s="335">
        <v>600</v>
      </c>
      <c r="F513" s="331">
        <v>1.3</v>
      </c>
      <c r="G513" s="320">
        <v>2</v>
      </c>
    </row>
    <row r="514" spans="1:7" x14ac:dyDescent="0.25">
      <c r="A514" s="326" t="s">
        <v>378</v>
      </c>
      <c r="B514" s="330">
        <v>500</v>
      </c>
      <c r="C514" s="331">
        <v>1.3</v>
      </c>
      <c r="D514" s="317">
        <v>1.5</v>
      </c>
      <c r="E514" s="335">
        <v>1900</v>
      </c>
      <c r="F514" s="331">
        <v>1.3</v>
      </c>
      <c r="G514" s="320">
        <v>2</v>
      </c>
    </row>
    <row r="515" spans="1:7" x14ac:dyDescent="0.25">
      <c r="A515" s="326" t="s">
        <v>399</v>
      </c>
      <c r="B515" s="330">
        <v>500</v>
      </c>
      <c r="C515" s="331">
        <v>1.3</v>
      </c>
      <c r="D515" s="317">
        <v>1.5</v>
      </c>
      <c r="E515" s="335">
        <v>400</v>
      </c>
      <c r="F515" s="331">
        <v>1.3</v>
      </c>
      <c r="G515" s="320">
        <v>1</v>
      </c>
    </row>
    <row r="516" spans="1:7" x14ac:dyDescent="0.25">
      <c r="A516" s="326" t="s">
        <v>792</v>
      </c>
      <c r="B516" s="330">
        <v>300</v>
      </c>
      <c r="C516" s="331">
        <v>1.3</v>
      </c>
      <c r="D516" s="317">
        <v>1.5</v>
      </c>
      <c r="E516" s="332"/>
      <c r="F516" s="333"/>
      <c r="G516" s="334"/>
    </row>
    <row r="517" spans="1:7" x14ac:dyDescent="0.25">
      <c r="A517" s="326" t="s">
        <v>793</v>
      </c>
      <c r="B517" s="330">
        <v>500</v>
      </c>
      <c r="C517" s="331">
        <v>1.3</v>
      </c>
      <c r="D517" s="317">
        <v>1.5</v>
      </c>
      <c r="E517" s="332"/>
      <c r="F517" s="333"/>
      <c r="G517" s="334"/>
    </row>
    <row r="518" spans="1:7" x14ac:dyDescent="0.25">
      <c r="A518" s="326" t="s">
        <v>794</v>
      </c>
      <c r="B518" s="330">
        <v>300</v>
      </c>
      <c r="C518" s="331">
        <v>1.3</v>
      </c>
      <c r="D518" s="317">
        <v>1.5</v>
      </c>
      <c r="E518" s="332"/>
      <c r="F518" s="333"/>
      <c r="G518" s="334"/>
    </row>
    <row r="519" spans="1:7" x14ac:dyDescent="0.25">
      <c r="A519" s="326" t="s">
        <v>795</v>
      </c>
      <c r="B519" s="330">
        <v>500</v>
      </c>
      <c r="C519" s="331">
        <v>1.3</v>
      </c>
      <c r="D519" s="317">
        <v>1.5</v>
      </c>
      <c r="E519" s="332"/>
      <c r="F519" s="333"/>
      <c r="G519" s="334"/>
    </row>
    <row r="520" spans="1:7" x14ac:dyDescent="0.25">
      <c r="A520" s="326" t="s">
        <v>796</v>
      </c>
      <c r="B520" s="330">
        <v>300</v>
      </c>
      <c r="C520" s="331">
        <v>1.3</v>
      </c>
      <c r="D520" s="317">
        <v>1</v>
      </c>
      <c r="E520" s="335">
        <v>1300</v>
      </c>
      <c r="F520" s="331">
        <v>1.3</v>
      </c>
      <c r="G520" s="320">
        <v>2</v>
      </c>
    </row>
    <row r="521" spans="1:7" x14ac:dyDescent="0.25">
      <c r="A521" s="326" t="s">
        <v>797</v>
      </c>
      <c r="B521" s="330">
        <v>600</v>
      </c>
      <c r="C521" s="331">
        <v>1.3</v>
      </c>
      <c r="D521" s="317">
        <v>1.5</v>
      </c>
      <c r="E521" s="332"/>
      <c r="F521" s="333"/>
      <c r="G521" s="334"/>
    </row>
    <row r="522" spans="1:7" x14ac:dyDescent="0.25">
      <c r="A522" s="327" t="s">
        <v>798</v>
      </c>
      <c r="B522" s="330">
        <v>200</v>
      </c>
      <c r="C522" s="331">
        <v>1.3</v>
      </c>
      <c r="D522" s="317">
        <v>1</v>
      </c>
      <c r="E522" s="332"/>
      <c r="F522" s="333"/>
      <c r="G522" s="334"/>
    </row>
    <row r="523" spans="1:7" x14ac:dyDescent="0.25">
      <c r="A523" s="327" t="s">
        <v>112</v>
      </c>
      <c r="B523" s="330">
        <v>700</v>
      </c>
      <c r="C523" s="331">
        <v>1.3</v>
      </c>
      <c r="D523" s="317">
        <v>1.5</v>
      </c>
      <c r="E523" s="335">
        <v>3000</v>
      </c>
      <c r="F523" s="331">
        <v>1.3</v>
      </c>
      <c r="G523" s="320">
        <v>2</v>
      </c>
    </row>
    <row r="524" spans="1:7" x14ac:dyDescent="0.25">
      <c r="A524" s="327" t="s">
        <v>799</v>
      </c>
      <c r="B524" s="330">
        <v>500</v>
      </c>
      <c r="C524" s="331">
        <v>1.3</v>
      </c>
      <c r="D524" s="317">
        <v>1.5</v>
      </c>
      <c r="E524" s="332"/>
      <c r="F524" s="333"/>
      <c r="G524" s="334"/>
    </row>
    <row r="525" spans="1:7" x14ac:dyDescent="0.25">
      <c r="A525" s="327" t="s">
        <v>113</v>
      </c>
      <c r="B525" s="330">
        <v>300</v>
      </c>
      <c r="C525" s="331">
        <v>1.3</v>
      </c>
      <c r="D525" s="317">
        <v>1</v>
      </c>
      <c r="E525" s="335">
        <v>1000</v>
      </c>
      <c r="F525" s="331">
        <v>1.3</v>
      </c>
      <c r="G525" s="320">
        <v>1</v>
      </c>
    </row>
    <row r="526" spans="1:7" x14ac:dyDescent="0.25">
      <c r="A526" s="327" t="s">
        <v>405</v>
      </c>
      <c r="B526" s="330">
        <v>1000</v>
      </c>
      <c r="C526" s="331">
        <v>1.3</v>
      </c>
      <c r="D526" s="317">
        <v>1.5</v>
      </c>
      <c r="E526" s="335">
        <v>800</v>
      </c>
      <c r="F526" s="331">
        <v>1.3</v>
      </c>
      <c r="G526" s="320">
        <v>1.5</v>
      </c>
    </row>
    <row r="527" spans="1:7" x14ac:dyDescent="0.25">
      <c r="A527" s="327" t="s">
        <v>406</v>
      </c>
      <c r="B527" s="330">
        <v>600</v>
      </c>
      <c r="C527" s="331">
        <v>1.3</v>
      </c>
      <c r="D527" s="317">
        <v>1.5</v>
      </c>
      <c r="E527" s="335">
        <v>800</v>
      </c>
      <c r="F527" s="331">
        <v>1.3</v>
      </c>
      <c r="G527" s="320">
        <v>1.5</v>
      </c>
    </row>
    <row r="528" spans="1:7" x14ac:dyDescent="0.25">
      <c r="A528" s="327" t="s">
        <v>800</v>
      </c>
      <c r="B528" s="330">
        <v>300</v>
      </c>
      <c r="C528" s="331">
        <v>1.3</v>
      </c>
      <c r="D528" s="317">
        <v>1</v>
      </c>
      <c r="E528" s="332"/>
      <c r="F528" s="333"/>
      <c r="G528" s="334"/>
    </row>
    <row r="529" spans="1:7" x14ac:dyDescent="0.25">
      <c r="A529" s="327" t="s">
        <v>801</v>
      </c>
      <c r="B529" s="330">
        <v>300</v>
      </c>
      <c r="C529" s="331">
        <v>1.3</v>
      </c>
      <c r="D529" s="317">
        <v>1.5</v>
      </c>
      <c r="E529" s="332"/>
      <c r="F529" s="333"/>
      <c r="G529" s="334"/>
    </row>
    <row r="530" spans="1:7" x14ac:dyDescent="0.25">
      <c r="A530" s="327" t="s">
        <v>802</v>
      </c>
      <c r="B530" s="330">
        <v>600</v>
      </c>
      <c r="C530" s="331">
        <v>1.3</v>
      </c>
      <c r="D530" s="317">
        <v>1.5</v>
      </c>
      <c r="E530" s="332"/>
      <c r="F530" s="333"/>
      <c r="G530" s="334"/>
    </row>
    <row r="531" spans="1:7" x14ac:dyDescent="0.25">
      <c r="A531" s="327" t="s">
        <v>803</v>
      </c>
      <c r="B531" s="330">
        <v>300</v>
      </c>
      <c r="C531" s="331">
        <v>1.3</v>
      </c>
      <c r="D531" s="317">
        <v>1.5</v>
      </c>
      <c r="E531" s="332"/>
      <c r="F531" s="333"/>
      <c r="G531" s="334"/>
    </row>
    <row r="532" spans="1:7" x14ac:dyDescent="0.25">
      <c r="A532" s="327" t="s">
        <v>804</v>
      </c>
      <c r="B532" s="330">
        <v>300</v>
      </c>
      <c r="C532" s="331">
        <v>1</v>
      </c>
      <c r="D532" s="317">
        <v>1</v>
      </c>
      <c r="E532" s="332"/>
      <c r="F532" s="333"/>
      <c r="G532" s="334"/>
    </row>
    <row r="533" spans="1:7" x14ac:dyDescent="0.25">
      <c r="A533" s="327" t="s">
        <v>805</v>
      </c>
      <c r="B533" s="330">
        <v>200</v>
      </c>
      <c r="C533" s="331">
        <v>1</v>
      </c>
      <c r="D533" s="317">
        <v>1</v>
      </c>
      <c r="E533" s="332"/>
      <c r="F533" s="333"/>
      <c r="G533" s="334"/>
    </row>
    <row r="534" spans="1:7" x14ac:dyDescent="0.25">
      <c r="A534" s="327" t="s">
        <v>806</v>
      </c>
      <c r="B534" s="330">
        <v>300</v>
      </c>
      <c r="C534" s="331">
        <v>1.3</v>
      </c>
      <c r="D534" s="317">
        <v>1.5</v>
      </c>
      <c r="E534" s="332"/>
      <c r="F534" s="333"/>
      <c r="G534" s="334"/>
    </row>
    <row r="535" spans="1:7" x14ac:dyDescent="0.25">
      <c r="A535" s="338" t="s">
        <v>807</v>
      </c>
      <c r="B535" s="330">
        <v>400</v>
      </c>
      <c r="C535" s="331">
        <v>1.3</v>
      </c>
      <c r="D535" s="317">
        <v>1.5</v>
      </c>
      <c r="E535" s="332"/>
      <c r="F535" s="333"/>
      <c r="G535" s="334"/>
    </row>
    <row r="536" spans="1:7" x14ac:dyDescent="0.25">
      <c r="A536" s="326" t="s">
        <v>808</v>
      </c>
      <c r="B536" s="330">
        <v>800</v>
      </c>
      <c r="C536" s="331">
        <v>1.3</v>
      </c>
      <c r="D536" s="317">
        <v>1.5</v>
      </c>
      <c r="E536" s="335"/>
      <c r="F536" s="359"/>
      <c r="G536" s="313"/>
    </row>
    <row r="537" spans="1:7" x14ac:dyDescent="0.25">
      <c r="A537" s="326" t="s">
        <v>809</v>
      </c>
      <c r="B537" s="330">
        <v>600</v>
      </c>
      <c r="C537" s="331">
        <v>1</v>
      </c>
      <c r="D537" s="317">
        <v>1.5</v>
      </c>
      <c r="E537" s="335"/>
      <c r="F537" s="339"/>
      <c r="G537" s="320"/>
    </row>
    <row r="538" spans="1:7" x14ac:dyDescent="0.25">
      <c r="A538" s="326" t="s">
        <v>810</v>
      </c>
      <c r="B538" s="330">
        <v>80</v>
      </c>
      <c r="C538" s="331">
        <v>1</v>
      </c>
      <c r="D538" s="317">
        <v>1</v>
      </c>
      <c r="E538" s="332"/>
      <c r="F538" s="333"/>
      <c r="G538" s="334"/>
    </row>
    <row r="539" spans="1:7" x14ac:dyDescent="0.25">
      <c r="A539" s="326" t="s">
        <v>811</v>
      </c>
      <c r="B539" s="330">
        <v>200</v>
      </c>
      <c r="C539" s="331">
        <v>1</v>
      </c>
      <c r="D539" s="317">
        <v>1.5</v>
      </c>
      <c r="E539" s="335"/>
      <c r="F539" s="339"/>
      <c r="G539" s="320"/>
    </row>
    <row r="540" spans="1:7" x14ac:dyDescent="0.25">
      <c r="A540" s="326" t="s">
        <v>812</v>
      </c>
      <c r="B540" s="330">
        <v>700</v>
      </c>
      <c r="C540" s="331">
        <v>1.3</v>
      </c>
      <c r="D540" s="317">
        <v>1</v>
      </c>
      <c r="E540" s="335"/>
      <c r="F540" s="339"/>
      <c r="G540" s="320"/>
    </row>
    <row r="541" spans="1:7" x14ac:dyDescent="0.25">
      <c r="A541" s="326" t="s">
        <v>813</v>
      </c>
      <c r="B541" s="330">
        <v>700</v>
      </c>
      <c r="C541" s="331">
        <v>1.3</v>
      </c>
      <c r="D541" s="317">
        <v>1</v>
      </c>
      <c r="E541" s="335"/>
      <c r="F541" s="339"/>
      <c r="G541" s="320"/>
    </row>
    <row r="542" spans="1:7" x14ac:dyDescent="0.25">
      <c r="A542" s="326" t="s">
        <v>814</v>
      </c>
      <c r="B542" s="330">
        <v>200</v>
      </c>
      <c r="C542" s="331">
        <v>1.3</v>
      </c>
      <c r="D542" s="317">
        <v>1.5</v>
      </c>
      <c r="E542" s="335"/>
      <c r="F542" s="339"/>
      <c r="G542" s="320"/>
    </row>
    <row r="543" spans="1:7" x14ac:dyDescent="0.25">
      <c r="A543" s="326" t="s">
        <v>815</v>
      </c>
      <c r="B543" s="330">
        <v>300</v>
      </c>
      <c r="C543" s="331">
        <v>1</v>
      </c>
      <c r="D543" s="317">
        <v>1.5</v>
      </c>
      <c r="E543" s="332"/>
      <c r="F543" s="333"/>
      <c r="G543" s="334"/>
    </row>
    <row r="544" spans="1:7" x14ac:dyDescent="0.25">
      <c r="A544" s="326" t="s">
        <v>816</v>
      </c>
      <c r="B544" s="330">
        <v>200</v>
      </c>
      <c r="C544" s="331">
        <v>1</v>
      </c>
      <c r="D544" s="317">
        <v>1.5</v>
      </c>
      <c r="E544" s="335"/>
      <c r="F544" s="339"/>
      <c r="G544" s="320"/>
    </row>
    <row r="545" spans="1:7" x14ac:dyDescent="0.25">
      <c r="A545" s="326" t="s">
        <v>817</v>
      </c>
      <c r="B545" s="330">
        <v>200</v>
      </c>
      <c r="C545" s="331">
        <v>1</v>
      </c>
      <c r="D545" s="317">
        <v>1</v>
      </c>
      <c r="E545" s="332"/>
      <c r="F545" s="333"/>
      <c r="G545" s="334"/>
    </row>
    <row r="546" spans="1:7" x14ac:dyDescent="0.25">
      <c r="A546" s="326" t="s">
        <v>818</v>
      </c>
      <c r="B546" s="330">
        <v>80</v>
      </c>
      <c r="C546" s="331">
        <v>1</v>
      </c>
      <c r="D546" s="317">
        <v>1</v>
      </c>
      <c r="E546" s="335">
        <v>100</v>
      </c>
      <c r="F546" s="331">
        <v>1</v>
      </c>
      <c r="G546" s="320">
        <v>1</v>
      </c>
    </row>
    <row r="547" spans="1:7" x14ac:dyDescent="0.25">
      <c r="A547" s="326" t="s">
        <v>819</v>
      </c>
      <c r="B547" s="330">
        <v>1000</v>
      </c>
      <c r="C547" s="331">
        <v>1.3</v>
      </c>
      <c r="D547" s="317">
        <v>2</v>
      </c>
      <c r="E547" s="332"/>
      <c r="F547" s="333"/>
      <c r="G547" s="334"/>
    </row>
    <row r="548" spans="1:7" x14ac:dyDescent="0.25">
      <c r="A548" s="326" t="s">
        <v>820</v>
      </c>
      <c r="B548" s="330">
        <v>80</v>
      </c>
      <c r="C548" s="331">
        <v>1</v>
      </c>
      <c r="D548" s="317">
        <v>1</v>
      </c>
      <c r="E548" s="335"/>
      <c r="F548" s="339"/>
      <c r="G548" s="320"/>
    </row>
    <row r="549" spans="1:7" ht="15.75" thickBot="1" x14ac:dyDescent="0.3">
      <c r="A549" s="360" t="s">
        <v>821</v>
      </c>
      <c r="B549" s="361">
        <v>1000</v>
      </c>
      <c r="C549" s="362">
        <v>1.3</v>
      </c>
      <c r="D549" s="363">
        <v>2</v>
      </c>
      <c r="E549" s="364">
        <v>1300</v>
      </c>
      <c r="F549" s="362">
        <v>1.3</v>
      </c>
      <c r="G549" s="365">
        <v>2</v>
      </c>
    </row>
    <row r="550" spans="1:7" x14ac:dyDescent="0.25">
      <c r="A550" s="393" t="s">
        <v>1079</v>
      </c>
      <c r="B550" s="394"/>
      <c r="C550" s="395"/>
      <c r="D550" s="396"/>
      <c r="E550" s="397"/>
      <c r="F550" s="398"/>
      <c r="G550" s="399"/>
    </row>
    <row r="551" spans="1:7" x14ac:dyDescent="0.25">
      <c r="A551" s="401" t="s">
        <v>1080</v>
      </c>
      <c r="B551" s="402"/>
      <c r="C551" s="403"/>
      <c r="D551" s="404"/>
      <c r="E551" s="405"/>
      <c r="F551" s="406"/>
      <c r="G551" s="407"/>
    </row>
    <row r="552" spans="1:7" x14ac:dyDescent="0.25">
      <c r="A552" s="401" t="s">
        <v>1082</v>
      </c>
      <c r="B552" s="402"/>
      <c r="C552" s="403"/>
      <c r="D552" s="404"/>
      <c r="E552" s="405"/>
      <c r="F552" s="406"/>
      <c r="G552" s="407"/>
    </row>
    <row r="553" spans="1:7" x14ac:dyDescent="0.25">
      <c r="A553" s="401" t="s">
        <v>1083</v>
      </c>
      <c r="B553" s="402"/>
      <c r="C553" s="403"/>
      <c r="D553" s="404"/>
      <c r="E553" s="405"/>
      <c r="F553" s="406"/>
      <c r="G553" s="407"/>
    </row>
    <row r="554" spans="1:7" x14ac:dyDescent="0.25">
      <c r="A554" s="401" t="s">
        <v>1084</v>
      </c>
      <c r="B554" s="402"/>
      <c r="C554" s="403"/>
      <c r="D554" s="404"/>
      <c r="E554" s="405"/>
      <c r="F554" s="406"/>
      <c r="G554" s="407"/>
    </row>
    <row r="555" spans="1:7" x14ac:dyDescent="0.25">
      <c r="A555" s="401" t="s">
        <v>1085</v>
      </c>
      <c r="B555" s="402"/>
      <c r="C555" s="403"/>
      <c r="D555" s="404"/>
      <c r="E555" s="405"/>
      <c r="F555" s="406"/>
      <c r="G555" s="407"/>
    </row>
    <row r="556" spans="1:7" x14ac:dyDescent="0.25">
      <c r="A556" s="401" t="s">
        <v>1086</v>
      </c>
      <c r="B556" s="402"/>
      <c r="C556" s="403"/>
      <c r="D556" s="404"/>
      <c r="E556" s="405"/>
      <c r="F556" s="406"/>
      <c r="G556" s="407"/>
    </row>
    <row r="557" spans="1:7" x14ac:dyDescent="0.25">
      <c r="A557" s="401" t="s">
        <v>1087</v>
      </c>
      <c r="B557" s="402"/>
      <c r="C557" s="403"/>
      <c r="D557" s="404"/>
      <c r="E557" s="405"/>
      <c r="F557" s="406"/>
      <c r="G557" s="407"/>
    </row>
    <row r="558" spans="1:7" x14ac:dyDescent="0.25">
      <c r="A558" s="401" t="s">
        <v>1088</v>
      </c>
      <c r="B558" s="402"/>
      <c r="C558" s="403"/>
      <c r="D558" s="404"/>
      <c r="E558" s="405"/>
      <c r="F558" s="406"/>
      <c r="G558" s="407"/>
    </row>
    <row r="559" spans="1:7" ht="15.75" thickBot="1" x14ac:dyDescent="0.3">
      <c r="A559" s="400" t="s">
        <v>1081</v>
      </c>
      <c r="B559" s="267"/>
      <c r="C559" s="403"/>
      <c r="D559" s="404"/>
      <c r="E559" s="267"/>
      <c r="F559" s="406"/>
      <c r="G559" s="407"/>
    </row>
    <row r="560" spans="1:7" ht="21.95" customHeight="1" thickTop="1" thickBot="1" x14ac:dyDescent="0.3">
      <c r="A560" s="814"/>
      <c r="B560" s="815"/>
      <c r="C560" s="815"/>
      <c r="D560" s="815"/>
      <c r="E560" s="815"/>
      <c r="F560" s="815"/>
      <c r="G560" s="816"/>
    </row>
    <row r="561" spans="1:7" ht="15.75" thickTop="1" x14ac:dyDescent="0.25">
      <c r="A561" s="2"/>
      <c r="B561" s="2"/>
      <c r="C561" s="246"/>
      <c r="D561" s="2"/>
      <c r="E561" s="2"/>
      <c r="F561" s="246"/>
      <c r="G561" s="2"/>
    </row>
    <row r="562" spans="1:7" hidden="1" x14ac:dyDescent="0.25">
      <c r="A562" s="2"/>
      <c r="B562" s="2"/>
      <c r="C562" s="175">
        <v>1</v>
      </c>
      <c r="D562" s="175">
        <v>1</v>
      </c>
      <c r="E562" s="2"/>
      <c r="F562" s="175">
        <v>1</v>
      </c>
      <c r="G562" s="175">
        <v>1</v>
      </c>
    </row>
    <row r="563" spans="1:7" hidden="1" x14ac:dyDescent="0.25">
      <c r="A563" s="2"/>
      <c r="B563" s="2"/>
      <c r="C563" s="175">
        <v>1.3</v>
      </c>
      <c r="D563" s="175">
        <v>1.5</v>
      </c>
      <c r="E563" s="2"/>
      <c r="F563" s="175">
        <v>1.3</v>
      </c>
      <c r="G563" s="175">
        <v>1.5</v>
      </c>
    </row>
    <row r="564" spans="1:7" hidden="1" x14ac:dyDescent="0.25">
      <c r="A564" s="2"/>
      <c r="B564" s="2"/>
      <c r="C564" s="175">
        <v>1.6</v>
      </c>
      <c r="D564" s="175">
        <v>2</v>
      </c>
      <c r="E564" s="2"/>
      <c r="F564" s="175">
        <v>1.6</v>
      </c>
      <c r="G564" s="175">
        <v>2</v>
      </c>
    </row>
    <row r="565" spans="1:7" hidden="1" x14ac:dyDescent="0.25">
      <c r="A565" s="2"/>
      <c r="B565" s="2"/>
      <c r="C565" s="246"/>
      <c r="D565" s="175">
        <v>3</v>
      </c>
      <c r="E565" s="2"/>
      <c r="F565" s="246"/>
      <c r="G565" s="175">
        <v>3</v>
      </c>
    </row>
    <row r="566" spans="1:7" x14ac:dyDescent="0.25">
      <c r="A566" s="2"/>
      <c r="B566" s="2"/>
      <c r="C566" s="246"/>
      <c r="D566" s="2"/>
      <c r="E566" s="2"/>
      <c r="F566" s="246"/>
      <c r="G566" s="2"/>
    </row>
    <row r="567" spans="1:7" x14ac:dyDescent="0.25">
      <c r="A567" s="2"/>
      <c r="B567" s="2"/>
      <c r="C567" s="246"/>
      <c r="D567" s="2"/>
      <c r="E567" s="2"/>
      <c r="F567" s="246"/>
      <c r="G567" s="2"/>
    </row>
    <row r="568" spans="1:7" x14ac:dyDescent="0.25">
      <c r="A568" s="2"/>
      <c r="B568" s="2"/>
      <c r="C568" s="246"/>
      <c r="D568" s="2"/>
      <c r="E568" s="2"/>
      <c r="F568" s="246"/>
      <c r="G568" s="2"/>
    </row>
    <row r="569" spans="1:7" x14ac:dyDescent="0.25">
      <c r="A569" s="2"/>
      <c r="B569" s="2"/>
      <c r="C569" s="246"/>
      <c r="D569" s="2"/>
      <c r="E569" s="2"/>
      <c r="F569" s="246"/>
      <c r="G569" s="2"/>
    </row>
    <row r="570" spans="1:7" x14ac:dyDescent="0.25">
      <c r="A570" s="2"/>
      <c r="B570" s="2"/>
      <c r="C570" s="246"/>
      <c r="D570" s="2"/>
      <c r="E570" s="2"/>
      <c r="F570" s="246"/>
      <c r="G570" s="2"/>
    </row>
    <row r="571" spans="1:7" x14ac:dyDescent="0.25">
      <c r="A571" s="2"/>
      <c r="B571" s="2"/>
      <c r="C571" s="246"/>
      <c r="D571" s="2"/>
      <c r="E571" s="2"/>
      <c r="F571" s="246"/>
      <c r="G571" s="2"/>
    </row>
    <row r="572" spans="1:7" x14ac:dyDescent="0.25">
      <c r="A572" s="2"/>
      <c r="B572" s="2"/>
      <c r="C572" s="246"/>
      <c r="D572" s="2"/>
      <c r="E572" s="2"/>
      <c r="F572" s="246"/>
      <c r="G572" s="2"/>
    </row>
    <row r="573" spans="1:7" x14ac:dyDescent="0.25">
      <c r="A573" s="2"/>
      <c r="B573" s="2"/>
      <c r="C573" s="246"/>
      <c r="D573" s="2"/>
      <c r="E573" s="2"/>
      <c r="F573" s="246"/>
      <c r="G573" s="2"/>
    </row>
    <row r="574" spans="1:7" x14ac:dyDescent="0.25">
      <c r="A574" s="2"/>
      <c r="B574" s="2"/>
      <c r="C574" s="246"/>
      <c r="D574" s="2"/>
      <c r="E574" s="2"/>
      <c r="F574" s="246"/>
      <c r="G574" s="2"/>
    </row>
    <row r="575" spans="1:7" x14ac:dyDescent="0.25">
      <c r="A575" s="2"/>
      <c r="B575" s="2"/>
      <c r="C575" s="246"/>
      <c r="D575" s="2"/>
      <c r="E575" s="2"/>
      <c r="F575" s="246"/>
      <c r="G575" s="2"/>
    </row>
    <row r="576" spans="1:7" x14ac:dyDescent="0.25">
      <c r="A576" s="2"/>
      <c r="B576" s="2"/>
      <c r="C576" s="246"/>
      <c r="D576" s="2"/>
      <c r="E576" s="2"/>
      <c r="F576" s="246"/>
      <c r="G576" s="2"/>
    </row>
    <row r="577" spans="1:7" x14ac:dyDescent="0.25">
      <c r="A577" s="2"/>
      <c r="B577" s="2"/>
      <c r="C577" s="246"/>
      <c r="D577" s="2"/>
      <c r="E577" s="2"/>
      <c r="F577" s="246"/>
      <c r="G577" s="2"/>
    </row>
    <row r="578" spans="1:7" x14ac:dyDescent="0.25">
      <c r="A578" s="2"/>
      <c r="B578" s="2"/>
      <c r="C578" s="246"/>
      <c r="D578" s="2"/>
      <c r="E578" s="2"/>
      <c r="F578" s="246"/>
      <c r="G578" s="2"/>
    </row>
    <row r="579" spans="1:7" x14ac:dyDescent="0.25">
      <c r="A579" s="2"/>
      <c r="B579" s="2"/>
      <c r="C579" s="246"/>
      <c r="D579" s="2"/>
      <c r="E579" s="2"/>
      <c r="F579" s="246"/>
      <c r="G579" s="2"/>
    </row>
    <row r="580" spans="1:7" x14ac:dyDescent="0.25">
      <c r="A580" s="2"/>
      <c r="B580" s="2"/>
      <c r="C580" s="246"/>
      <c r="D580" s="2"/>
      <c r="E580" s="2"/>
      <c r="F580" s="246"/>
      <c r="G580" s="2"/>
    </row>
    <row r="581" spans="1:7" x14ac:dyDescent="0.25">
      <c r="A581" s="2"/>
      <c r="B581" s="2"/>
      <c r="C581" s="246"/>
      <c r="D581" s="2"/>
      <c r="E581" s="2"/>
      <c r="F581" s="246"/>
      <c r="G581" s="2"/>
    </row>
    <row r="582" spans="1:7" x14ac:dyDescent="0.25">
      <c r="A582" s="2"/>
      <c r="B582" s="2"/>
      <c r="C582" s="246"/>
      <c r="D582" s="2"/>
      <c r="E582" s="2"/>
      <c r="F582" s="246"/>
      <c r="G582" s="2"/>
    </row>
    <row r="583" spans="1:7" x14ac:dyDescent="0.25">
      <c r="A583" s="2"/>
      <c r="B583" s="2"/>
      <c r="C583" s="246"/>
      <c r="D583" s="2"/>
      <c r="E583" s="2"/>
      <c r="F583" s="246"/>
      <c r="G583" s="2"/>
    </row>
    <row r="584" spans="1:7" x14ac:dyDescent="0.25">
      <c r="A584" s="2"/>
      <c r="B584" s="2"/>
      <c r="C584" s="246"/>
      <c r="D584" s="2"/>
      <c r="E584" s="2"/>
      <c r="F584" s="246"/>
      <c r="G584" s="2"/>
    </row>
    <row r="585" spans="1:7" x14ac:dyDescent="0.25">
      <c r="A585" s="2"/>
      <c r="B585" s="2"/>
      <c r="C585" s="246"/>
      <c r="D585" s="2"/>
      <c r="E585" s="2"/>
      <c r="F585" s="246"/>
      <c r="G585" s="2"/>
    </row>
    <row r="586" spans="1:7" x14ac:dyDescent="0.25">
      <c r="A586" s="2"/>
      <c r="B586" s="2"/>
      <c r="C586" s="246"/>
      <c r="D586" s="2"/>
      <c r="E586" s="2"/>
      <c r="F586" s="246"/>
      <c r="G586" s="2"/>
    </row>
    <row r="587" spans="1:7" x14ac:dyDescent="0.25">
      <c r="A587" s="2"/>
      <c r="B587" s="2"/>
      <c r="C587" s="246"/>
      <c r="D587" s="2"/>
      <c r="E587" s="2"/>
      <c r="F587" s="246"/>
      <c r="G587" s="2"/>
    </row>
    <row r="588" spans="1:7" x14ac:dyDescent="0.25">
      <c r="A588" s="2"/>
      <c r="B588" s="2"/>
      <c r="C588" s="246"/>
      <c r="D588" s="2"/>
      <c r="E588" s="2"/>
      <c r="F588" s="246"/>
      <c r="G588" s="2"/>
    </row>
    <row r="589" spans="1:7" x14ac:dyDescent="0.25">
      <c r="A589" s="2"/>
      <c r="B589" s="2"/>
      <c r="C589" s="246"/>
      <c r="D589" s="2"/>
      <c r="E589" s="2"/>
      <c r="F589" s="246"/>
      <c r="G589" s="2"/>
    </row>
    <row r="590" spans="1:7" x14ac:dyDescent="0.25">
      <c r="A590" s="2"/>
      <c r="B590" s="2"/>
      <c r="C590" s="246"/>
      <c r="D590" s="2"/>
      <c r="E590" s="2"/>
      <c r="F590" s="246"/>
      <c r="G590" s="2"/>
    </row>
    <row r="591" spans="1:7" x14ac:dyDescent="0.25">
      <c r="A591" s="2"/>
      <c r="B591" s="2"/>
      <c r="C591" s="246"/>
      <c r="D591" s="2"/>
      <c r="E591" s="2"/>
      <c r="F591" s="246"/>
      <c r="G591" s="2"/>
    </row>
    <row r="592" spans="1:7" x14ac:dyDescent="0.25">
      <c r="A592" s="2"/>
      <c r="B592" s="2"/>
      <c r="C592" s="246"/>
      <c r="D592" s="2"/>
      <c r="E592" s="2"/>
      <c r="F592" s="246"/>
      <c r="G592" s="2"/>
    </row>
    <row r="593" spans="1:7" x14ac:dyDescent="0.25">
      <c r="A593" s="2"/>
      <c r="B593" s="2"/>
      <c r="C593" s="246"/>
      <c r="D593" s="2"/>
      <c r="E593" s="2"/>
      <c r="F593" s="246"/>
      <c r="G593" s="2"/>
    </row>
    <row r="594" spans="1:7" x14ac:dyDescent="0.25">
      <c r="A594" s="2"/>
      <c r="B594" s="2"/>
      <c r="C594" s="246"/>
      <c r="D594" s="2"/>
      <c r="E594" s="2"/>
      <c r="F594" s="246"/>
      <c r="G594" s="2"/>
    </row>
    <row r="595" spans="1:7" x14ac:dyDescent="0.25">
      <c r="A595" s="2"/>
      <c r="B595" s="2"/>
      <c r="C595" s="246"/>
      <c r="D595" s="2"/>
      <c r="E595" s="2"/>
      <c r="F595" s="246"/>
      <c r="G595" s="2"/>
    </row>
    <row r="596" spans="1:7" x14ac:dyDescent="0.25">
      <c r="A596" s="2"/>
      <c r="B596" s="2"/>
      <c r="C596" s="246"/>
      <c r="D596" s="2"/>
      <c r="E596" s="2"/>
      <c r="F596" s="246"/>
      <c r="G596" s="2"/>
    </row>
    <row r="597" spans="1:7" x14ac:dyDescent="0.25">
      <c r="A597" s="2"/>
      <c r="B597" s="2"/>
      <c r="C597" s="246"/>
      <c r="D597" s="2"/>
      <c r="E597" s="2"/>
      <c r="F597" s="246"/>
      <c r="G597" s="2"/>
    </row>
    <row r="598" spans="1:7" x14ac:dyDescent="0.25">
      <c r="A598" s="2"/>
      <c r="B598" s="2"/>
      <c r="C598" s="246"/>
      <c r="D598" s="2"/>
      <c r="E598" s="2"/>
      <c r="F598" s="246"/>
      <c r="G598" s="2"/>
    </row>
    <row r="599" spans="1:7" x14ac:dyDescent="0.25">
      <c r="A599" s="2"/>
      <c r="B599" s="2"/>
      <c r="C599" s="246"/>
      <c r="D599" s="2"/>
      <c r="E599" s="2"/>
      <c r="F599" s="246"/>
      <c r="G599" s="2"/>
    </row>
    <row r="600" spans="1:7" x14ac:dyDescent="0.25">
      <c r="A600" s="2"/>
      <c r="B600" s="2"/>
      <c r="C600" s="246"/>
      <c r="D600" s="2"/>
      <c r="E600" s="2"/>
      <c r="F600" s="246"/>
      <c r="G600" s="2"/>
    </row>
    <row r="601" spans="1:7" x14ac:dyDescent="0.25">
      <c r="A601" s="2"/>
      <c r="B601" s="2"/>
      <c r="C601" s="246"/>
      <c r="D601" s="2"/>
      <c r="E601" s="2"/>
      <c r="F601" s="246"/>
      <c r="G601" s="2"/>
    </row>
    <row r="602" spans="1:7" x14ac:dyDescent="0.25">
      <c r="A602" s="2"/>
      <c r="B602" s="2"/>
      <c r="C602" s="246"/>
      <c r="D602" s="2"/>
      <c r="E602" s="2"/>
      <c r="F602" s="246"/>
      <c r="G602" s="2"/>
    </row>
    <row r="603" spans="1:7" x14ac:dyDescent="0.25">
      <c r="A603" s="2"/>
      <c r="B603" s="2"/>
      <c r="C603" s="246"/>
      <c r="D603" s="2"/>
      <c r="E603" s="2"/>
      <c r="F603" s="246"/>
      <c r="G603" s="2"/>
    </row>
    <row r="604" spans="1:7" x14ac:dyDescent="0.25">
      <c r="A604" s="2"/>
      <c r="B604" s="2"/>
      <c r="C604" s="246"/>
      <c r="D604" s="2"/>
      <c r="E604" s="2"/>
      <c r="F604" s="246"/>
      <c r="G604" s="2"/>
    </row>
    <row r="605" spans="1:7" x14ac:dyDescent="0.25">
      <c r="A605" s="2"/>
      <c r="B605" s="2"/>
      <c r="C605" s="246"/>
      <c r="D605" s="2"/>
      <c r="E605" s="2"/>
      <c r="F605" s="246"/>
      <c r="G605" s="2"/>
    </row>
    <row r="606" spans="1:7" x14ac:dyDescent="0.25">
      <c r="A606" s="2"/>
      <c r="B606" s="2"/>
      <c r="C606" s="246"/>
      <c r="D606" s="2"/>
      <c r="E606" s="2"/>
      <c r="F606" s="246"/>
      <c r="G606" s="2"/>
    </row>
    <row r="607" spans="1:7" x14ac:dyDescent="0.25">
      <c r="A607" s="2"/>
      <c r="B607" s="2"/>
      <c r="C607" s="246"/>
      <c r="D607" s="2"/>
      <c r="E607" s="2"/>
      <c r="F607" s="246"/>
      <c r="G607" s="2"/>
    </row>
    <row r="608" spans="1:7" x14ac:dyDescent="0.25">
      <c r="A608" s="2"/>
      <c r="B608" s="2"/>
      <c r="C608" s="246"/>
      <c r="D608" s="2"/>
      <c r="E608" s="2"/>
      <c r="F608" s="246"/>
      <c r="G608" s="2"/>
    </row>
    <row r="609" spans="1:7" x14ac:dyDescent="0.25">
      <c r="A609" s="2"/>
      <c r="B609" s="2"/>
      <c r="C609" s="246"/>
      <c r="D609" s="2"/>
      <c r="E609" s="2"/>
      <c r="F609" s="246"/>
      <c r="G609" s="2"/>
    </row>
    <row r="610" spans="1:7" x14ac:dyDescent="0.25">
      <c r="A610" s="2"/>
      <c r="B610" s="2"/>
      <c r="C610" s="246"/>
      <c r="D610" s="2"/>
      <c r="E610" s="2"/>
      <c r="F610" s="246"/>
      <c r="G610" s="2"/>
    </row>
    <row r="611" spans="1:7" x14ac:dyDescent="0.25">
      <c r="A611" s="2"/>
      <c r="B611" s="2"/>
      <c r="C611" s="246"/>
      <c r="D611" s="2"/>
      <c r="E611" s="2"/>
      <c r="F611" s="246"/>
      <c r="G611" s="2"/>
    </row>
    <row r="612" spans="1:7" x14ac:dyDescent="0.25">
      <c r="A612" s="2"/>
      <c r="B612" s="2"/>
      <c r="C612" s="246"/>
      <c r="D612" s="2"/>
      <c r="E612" s="2"/>
      <c r="F612" s="246"/>
      <c r="G612" s="2"/>
    </row>
    <row r="613" spans="1:7" x14ac:dyDescent="0.25">
      <c r="A613" s="2"/>
      <c r="B613" s="2"/>
      <c r="C613" s="246"/>
      <c r="D613" s="2"/>
      <c r="E613" s="2"/>
      <c r="F613" s="246"/>
      <c r="G613" s="2"/>
    </row>
    <row r="614" spans="1:7" x14ac:dyDescent="0.25">
      <c r="A614" s="2"/>
      <c r="B614" s="2"/>
      <c r="C614" s="246"/>
      <c r="D614" s="2"/>
      <c r="E614" s="2"/>
      <c r="F614" s="246"/>
      <c r="G614" s="2"/>
    </row>
    <row r="615" spans="1:7" x14ac:dyDescent="0.25">
      <c r="A615" s="2"/>
      <c r="B615" s="2"/>
      <c r="C615" s="246"/>
      <c r="D615" s="2"/>
      <c r="E615" s="2"/>
      <c r="F615" s="246"/>
      <c r="G615" s="2"/>
    </row>
    <row r="616" spans="1:7" x14ac:dyDescent="0.25">
      <c r="A616" s="2"/>
      <c r="B616" s="2"/>
      <c r="C616" s="246"/>
      <c r="D616" s="2"/>
      <c r="E616" s="2"/>
      <c r="F616" s="246"/>
      <c r="G616" s="2"/>
    </row>
    <row r="617" spans="1:7" x14ac:dyDescent="0.25">
      <c r="A617" s="2"/>
      <c r="B617" s="2"/>
      <c r="C617" s="246"/>
      <c r="D617" s="2"/>
      <c r="E617" s="2"/>
      <c r="F617" s="246"/>
      <c r="G617" s="2"/>
    </row>
    <row r="618" spans="1:7" x14ac:dyDescent="0.25">
      <c r="A618" s="2"/>
      <c r="B618" s="2"/>
      <c r="C618" s="246"/>
      <c r="D618" s="2"/>
      <c r="E618" s="2"/>
      <c r="F618" s="246"/>
      <c r="G618" s="2"/>
    </row>
    <row r="619" spans="1:7" x14ac:dyDescent="0.25">
      <c r="A619" s="2"/>
      <c r="B619" s="2"/>
      <c r="C619" s="246"/>
      <c r="D619" s="2"/>
      <c r="E619" s="2"/>
      <c r="F619" s="246"/>
      <c r="G619" s="2"/>
    </row>
    <row r="620" spans="1:7" x14ac:dyDescent="0.25">
      <c r="A620" s="2"/>
      <c r="B620" s="2"/>
      <c r="C620" s="246"/>
      <c r="D620" s="2"/>
      <c r="E620" s="2"/>
      <c r="F620" s="246"/>
      <c r="G620" s="2"/>
    </row>
    <row r="621" spans="1:7" x14ac:dyDescent="0.25">
      <c r="A621" s="2"/>
      <c r="B621" s="2"/>
      <c r="C621" s="246"/>
      <c r="D621" s="2"/>
      <c r="E621" s="2"/>
      <c r="F621" s="246"/>
      <c r="G621" s="2"/>
    </row>
    <row r="622" spans="1:7" x14ac:dyDescent="0.25">
      <c r="A622" s="2"/>
      <c r="B622" s="2"/>
      <c r="C622" s="246"/>
      <c r="D622" s="2"/>
      <c r="E622" s="2"/>
      <c r="F622" s="246"/>
      <c r="G622" s="2"/>
    </row>
    <row r="623" spans="1:7" x14ac:dyDescent="0.25">
      <c r="A623" s="2"/>
      <c r="B623" s="2"/>
      <c r="C623" s="246"/>
      <c r="D623" s="2"/>
      <c r="E623" s="2"/>
      <c r="F623" s="246"/>
      <c r="G623" s="2"/>
    </row>
    <row r="624" spans="1:7" x14ac:dyDescent="0.25">
      <c r="A624" s="2"/>
      <c r="B624" s="2"/>
      <c r="C624" s="246"/>
      <c r="D624" s="2"/>
      <c r="E624" s="2"/>
      <c r="F624" s="246"/>
      <c r="G624" s="2"/>
    </row>
    <row r="625" spans="1:7" x14ac:dyDescent="0.25">
      <c r="A625" s="2"/>
      <c r="B625" s="2"/>
      <c r="C625" s="246"/>
      <c r="D625" s="2"/>
      <c r="E625" s="2"/>
      <c r="F625" s="246"/>
      <c r="G625" s="2"/>
    </row>
    <row r="626" spans="1:7" x14ac:dyDescent="0.25">
      <c r="A626" s="2"/>
      <c r="B626" s="2"/>
      <c r="C626" s="246"/>
      <c r="D626" s="2"/>
      <c r="E626" s="2"/>
      <c r="F626" s="246"/>
      <c r="G626" s="2"/>
    </row>
    <row r="627" spans="1:7" x14ac:dyDescent="0.25">
      <c r="A627" s="2"/>
      <c r="B627" s="2"/>
      <c r="C627" s="246"/>
      <c r="D627" s="2"/>
      <c r="E627" s="2"/>
      <c r="F627" s="246"/>
      <c r="G627" s="2"/>
    </row>
    <row r="628" spans="1:7" x14ac:dyDescent="0.25">
      <c r="A628" s="2"/>
      <c r="B628" s="2"/>
      <c r="C628" s="246"/>
      <c r="D628" s="2"/>
      <c r="E628" s="2"/>
      <c r="F628" s="246"/>
      <c r="G628" s="2"/>
    </row>
    <row r="629" spans="1:7" x14ac:dyDescent="0.25">
      <c r="A629" s="2"/>
      <c r="B629" s="2"/>
      <c r="C629" s="246"/>
      <c r="D629" s="2"/>
      <c r="E629" s="2"/>
      <c r="F629" s="246"/>
      <c r="G629" s="2"/>
    </row>
    <row r="630" spans="1:7" x14ac:dyDescent="0.25">
      <c r="A630" s="2"/>
      <c r="B630" s="2"/>
      <c r="C630" s="246"/>
      <c r="D630" s="2"/>
      <c r="E630" s="2"/>
      <c r="F630" s="246"/>
      <c r="G630" s="2"/>
    </row>
    <row r="631" spans="1:7" x14ac:dyDescent="0.25">
      <c r="A631" s="2"/>
      <c r="B631" s="2"/>
      <c r="C631" s="246"/>
      <c r="D631" s="2"/>
      <c r="E631" s="2"/>
      <c r="F631" s="246"/>
      <c r="G631" s="2"/>
    </row>
    <row r="632" spans="1:7" x14ac:dyDescent="0.25">
      <c r="A632" s="2"/>
      <c r="B632" s="2"/>
      <c r="C632" s="246"/>
      <c r="D632" s="2"/>
      <c r="E632" s="2"/>
      <c r="F632" s="246"/>
      <c r="G632" s="2"/>
    </row>
    <row r="633" spans="1:7" x14ac:dyDescent="0.25">
      <c r="A633" s="2"/>
      <c r="B633" s="2"/>
      <c r="C633" s="246"/>
      <c r="D633" s="2"/>
      <c r="E633" s="2"/>
      <c r="F633" s="246"/>
      <c r="G633" s="2"/>
    </row>
    <row r="634" spans="1:7" x14ac:dyDescent="0.25">
      <c r="A634" s="2"/>
      <c r="B634" s="2"/>
      <c r="C634" s="246"/>
      <c r="D634" s="2"/>
      <c r="E634" s="2"/>
      <c r="F634" s="246"/>
      <c r="G634" s="2"/>
    </row>
    <row r="635" spans="1:7" x14ac:dyDescent="0.25">
      <c r="A635" s="2"/>
      <c r="B635" s="2"/>
      <c r="C635" s="246"/>
      <c r="D635" s="2"/>
      <c r="E635" s="2"/>
      <c r="F635" s="246"/>
      <c r="G635" s="2"/>
    </row>
    <row r="636" spans="1:7" x14ac:dyDescent="0.25">
      <c r="A636" s="2"/>
      <c r="B636" s="2"/>
      <c r="C636" s="246"/>
      <c r="D636" s="2"/>
      <c r="E636" s="2"/>
      <c r="F636" s="246"/>
      <c r="G636" s="2"/>
    </row>
    <row r="637" spans="1:7" x14ac:dyDescent="0.25">
      <c r="A637" s="2"/>
      <c r="B637" s="2"/>
      <c r="C637" s="246"/>
      <c r="D637" s="2"/>
      <c r="E637" s="2"/>
      <c r="F637" s="246"/>
      <c r="G637" s="2"/>
    </row>
    <row r="638" spans="1:7" x14ac:dyDescent="0.25">
      <c r="A638" s="2"/>
      <c r="B638" s="2"/>
      <c r="C638" s="246"/>
      <c r="D638" s="2"/>
      <c r="E638" s="2"/>
      <c r="F638" s="246"/>
      <c r="G638" s="2"/>
    </row>
    <row r="639" spans="1:7" x14ac:dyDescent="0.25">
      <c r="A639" s="2"/>
      <c r="B639" s="2"/>
      <c r="C639" s="246"/>
      <c r="D639" s="2"/>
      <c r="E639" s="2"/>
      <c r="F639" s="246"/>
      <c r="G639" s="2"/>
    </row>
    <row r="640" spans="1:7" x14ac:dyDescent="0.25">
      <c r="A640" s="2"/>
      <c r="B640" s="2"/>
      <c r="C640" s="246"/>
      <c r="D640" s="2"/>
      <c r="E640" s="2"/>
      <c r="F640" s="246"/>
      <c r="G640" s="2"/>
    </row>
    <row r="641" spans="1:7" x14ac:dyDescent="0.25">
      <c r="A641" s="2"/>
      <c r="B641" s="2"/>
      <c r="C641" s="246"/>
      <c r="D641" s="2"/>
      <c r="E641" s="2"/>
      <c r="F641" s="246"/>
      <c r="G641" s="2"/>
    </row>
    <row r="642" spans="1:7" x14ac:dyDescent="0.25">
      <c r="A642" s="2"/>
      <c r="B642" s="2"/>
      <c r="C642" s="246"/>
      <c r="D642" s="2"/>
      <c r="E642" s="2"/>
      <c r="F642" s="246"/>
      <c r="G642" s="2"/>
    </row>
    <row r="643" spans="1:7" x14ac:dyDescent="0.25">
      <c r="A643" s="2"/>
      <c r="B643" s="2"/>
      <c r="C643" s="246"/>
      <c r="D643" s="2"/>
      <c r="E643" s="2"/>
      <c r="F643" s="246"/>
      <c r="G643" s="2"/>
    </row>
    <row r="644" spans="1:7" x14ac:dyDescent="0.25">
      <c r="A644" s="2"/>
      <c r="B644" s="2"/>
      <c r="C644" s="246"/>
      <c r="D644" s="2"/>
      <c r="E644" s="2"/>
      <c r="F644" s="246"/>
      <c r="G644" s="2"/>
    </row>
    <row r="645" spans="1:7" x14ac:dyDescent="0.25">
      <c r="A645" s="2"/>
      <c r="B645" s="2"/>
      <c r="C645" s="246"/>
      <c r="D645" s="2"/>
      <c r="E645" s="2"/>
      <c r="F645" s="246"/>
      <c r="G645" s="2"/>
    </row>
    <row r="646" spans="1:7" x14ac:dyDescent="0.25">
      <c r="A646" s="2"/>
      <c r="B646" s="2"/>
      <c r="C646" s="246"/>
      <c r="D646" s="2"/>
      <c r="E646" s="2"/>
      <c r="F646" s="246"/>
      <c r="G646" s="2"/>
    </row>
    <row r="647" spans="1:7" x14ac:dyDescent="0.25">
      <c r="A647" s="2"/>
      <c r="B647" s="2"/>
      <c r="C647" s="246"/>
      <c r="D647" s="2"/>
      <c r="E647" s="2"/>
      <c r="F647" s="246"/>
      <c r="G647" s="2"/>
    </row>
    <row r="648" spans="1:7" x14ac:dyDescent="0.25">
      <c r="A648" s="2"/>
      <c r="B648" s="2"/>
      <c r="C648" s="246"/>
      <c r="D648" s="2"/>
      <c r="E648" s="2"/>
      <c r="F648" s="246"/>
      <c r="G648" s="2"/>
    </row>
    <row r="649" spans="1:7" x14ac:dyDescent="0.25">
      <c r="A649" s="2"/>
      <c r="B649" s="2"/>
      <c r="C649" s="246"/>
      <c r="D649" s="2"/>
      <c r="E649" s="2"/>
      <c r="F649" s="246"/>
      <c r="G649" s="2"/>
    </row>
    <row r="650" spans="1:7" x14ac:dyDescent="0.25">
      <c r="A650" s="2"/>
      <c r="B650" s="2"/>
      <c r="C650" s="246"/>
      <c r="D650" s="2"/>
      <c r="E650" s="2"/>
      <c r="F650" s="246"/>
      <c r="G650" s="2"/>
    </row>
    <row r="651" spans="1:7" x14ac:dyDescent="0.25">
      <c r="A651" s="2"/>
      <c r="B651" s="2"/>
      <c r="C651" s="246"/>
      <c r="D651" s="2"/>
      <c r="E651" s="2"/>
      <c r="F651" s="246"/>
      <c r="G651" s="2"/>
    </row>
    <row r="652" spans="1:7" x14ac:dyDescent="0.25">
      <c r="A652" s="2"/>
      <c r="B652" s="2"/>
      <c r="C652" s="246"/>
      <c r="D652" s="2"/>
      <c r="E652" s="2"/>
      <c r="F652" s="246"/>
      <c r="G652" s="2"/>
    </row>
    <row r="653" spans="1:7" x14ac:dyDescent="0.25">
      <c r="A653" s="2"/>
      <c r="B653" s="2"/>
      <c r="C653" s="246"/>
      <c r="D653" s="2"/>
      <c r="E653" s="2"/>
      <c r="F653" s="246"/>
      <c r="G653" s="2"/>
    </row>
    <row r="654" spans="1:7" x14ac:dyDescent="0.25">
      <c r="A654" s="2"/>
      <c r="B654" s="2"/>
      <c r="C654" s="246"/>
      <c r="D654" s="2"/>
      <c r="E654" s="2"/>
      <c r="F654" s="246"/>
      <c r="G654" s="2"/>
    </row>
    <row r="655" spans="1:7" x14ac:dyDescent="0.25">
      <c r="A655" s="2"/>
      <c r="B655" s="2"/>
      <c r="C655" s="246"/>
      <c r="D655" s="2"/>
      <c r="E655" s="2"/>
      <c r="F655" s="246"/>
      <c r="G655" s="2"/>
    </row>
    <row r="656" spans="1:7" x14ac:dyDescent="0.25">
      <c r="A656" s="2"/>
      <c r="B656" s="2"/>
      <c r="C656" s="246"/>
      <c r="D656" s="2"/>
      <c r="E656" s="2"/>
      <c r="F656" s="246"/>
      <c r="G656" s="2"/>
    </row>
    <row r="657" spans="1:7" x14ac:dyDescent="0.25">
      <c r="A657" s="2"/>
      <c r="B657" s="2"/>
      <c r="C657" s="246"/>
      <c r="D657" s="2"/>
      <c r="E657" s="2"/>
      <c r="F657" s="246"/>
      <c r="G657" s="2"/>
    </row>
    <row r="658" spans="1:7" x14ac:dyDescent="0.25">
      <c r="A658" s="2"/>
      <c r="B658" s="2"/>
      <c r="C658" s="246"/>
      <c r="D658" s="2"/>
      <c r="E658" s="2"/>
      <c r="F658" s="246"/>
      <c r="G658" s="2"/>
    </row>
    <row r="659" spans="1:7" x14ac:dyDescent="0.25">
      <c r="A659" s="2"/>
      <c r="B659" s="2"/>
      <c r="C659" s="246"/>
      <c r="D659" s="2"/>
      <c r="E659" s="2"/>
      <c r="F659" s="246"/>
      <c r="G659" s="2"/>
    </row>
    <row r="660" spans="1:7" x14ac:dyDescent="0.25">
      <c r="A660" s="2"/>
      <c r="B660" s="2"/>
      <c r="C660" s="246"/>
      <c r="D660" s="2"/>
      <c r="E660" s="2"/>
      <c r="F660" s="246"/>
      <c r="G660" s="2"/>
    </row>
    <row r="661" spans="1:7" x14ac:dyDescent="0.25">
      <c r="A661" s="2"/>
      <c r="B661" s="2"/>
      <c r="C661" s="246"/>
      <c r="D661" s="2"/>
      <c r="E661" s="2"/>
      <c r="F661" s="246"/>
      <c r="G661" s="2"/>
    </row>
    <row r="662" spans="1:7" x14ac:dyDescent="0.25">
      <c r="A662" s="2"/>
      <c r="B662" s="2"/>
      <c r="C662" s="246"/>
      <c r="D662" s="2"/>
      <c r="E662" s="2"/>
      <c r="F662" s="246"/>
      <c r="G662" s="2"/>
    </row>
    <row r="663" spans="1:7" x14ac:dyDescent="0.25">
      <c r="A663" s="2"/>
      <c r="B663" s="2"/>
      <c r="C663" s="246"/>
      <c r="D663" s="2"/>
      <c r="E663" s="2"/>
      <c r="F663" s="246"/>
      <c r="G663" s="2"/>
    </row>
    <row r="664" spans="1:7" x14ac:dyDescent="0.25">
      <c r="A664" s="2"/>
      <c r="B664" s="2"/>
      <c r="C664" s="246"/>
      <c r="D664" s="2"/>
      <c r="E664" s="2"/>
      <c r="F664" s="246"/>
      <c r="G664" s="2"/>
    </row>
    <row r="665" spans="1:7" x14ac:dyDescent="0.25">
      <c r="A665" s="2"/>
      <c r="B665" s="2"/>
      <c r="C665" s="246"/>
      <c r="D665" s="2"/>
      <c r="E665" s="2"/>
      <c r="F665" s="246"/>
      <c r="G665" s="2"/>
    </row>
    <row r="666" spans="1:7" x14ac:dyDescent="0.25">
      <c r="A666" s="2"/>
      <c r="B666" s="2"/>
      <c r="C666" s="246"/>
      <c r="D666" s="2"/>
      <c r="E666" s="2"/>
      <c r="F666" s="246"/>
      <c r="G666" s="2"/>
    </row>
    <row r="667" spans="1:7" x14ac:dyDescent="0.25">
      <c r="A667" s="2"/>
      <c r="B667" s="2"/>
      <c r="C667" s="246"/>
      <c r="D667" s="2"/>
      <c r="E667" s="2"/>
      <c r="F667" s="246"/>
      <c r="G667" s="2"/>
    </row>
    <row r="668" spans="1:7" x14ac:dyDescent="0.25">
      <c r="A668" s="2"/>
      <c r="B668" s="2"/>
      <c r="C668" s="246"/>
      <c r="D668" s="2"/>
      <c r="E668" s="2"/>
      <c r="F668" s="246"/>
      <c r="G668" s="2"/>
    </row>
    <row r="669" spans="1:7" x14ac:dyDescent="0.25">
      <c r="A669" s="2"/>
      <c r="B669" s="2"/>
      <c r="C669" s="246"/>
      <c r="D669" s="2"/>
      <c r="E669" s="2"/>
      <c r="F669" s="246"/>
      <c r="G669" s="2"/>
    </row>
    <row r="670" spans="1:7" x14ac:dyDescent="0.25">
      <c r="A670" s="2"/>
      <c r="B670" s="2"/>
      <c r="C670" s="246"/>
      <c r="D670" s="2"/>
      <c r="E670" s="2"/>
      <c r="F670" s="246"/>
      <c r="G670" s="2"/>
    </row>
    <row r="671" spans="1:7" x14ac:dyDescent="0.25">
      <c r="A671" s="2"/>
      <c r="B671" s="2"/>
      <c r="C671" s="246"/>
      <c r="D671" s="2"/>
      <c r="E671" s="2"/>
      <c r="F671" s="246"/>
      <c r="G671" s="2"/>
    </row>
    <row r="672" spans="1:7" x14ac:dyDescent="0.25">
      <c r="A672" s="2"/>
      <c r="B672" s="2"/>
      <c r="C672" s="246"/>
      <c r="D672" s="2"/>
      <c r="E672" s="2"/>
      <c r="F672" s="246"/>
      <c r="G672" s="2"/>
    </row>
    <row r="673" spans="1:7" x14ac:dyDescent="0.25">
      <c r="A673" s="2"/>
      <c r="B673" s="2"/>
      <c r="C673" s="246"/>
      <c r="D673" s="2"/>
      <c r="E673" s="2"/>
      <c r="F673" s="246"/>
      <c r="G673" s="2"/>
    </row>
    <row r="674" spans="1:7" x14ac:dyDescent="0.25">
      <c r="A674" s="2"/>
      <c r="B674" s="2"/>
      <c r="C674" s="246"/>
      <c r="D674" s="2"/>
      <c r="E674" s="2"/>
      <c r="F674" s="246"/>
      <c r="G674" s="2"/>
    </row>
    <row r="675" spans="1:7" x14ac:dyDescent="0.25">
      <c r="A675" s="2"/>
      <c r="B675" s="2"/>
      <c r="C675" s="246"/>
      <c r="D675" s="2"/>
      <c r="E675" s="2"/>
      <c r="F675" s="246"/>
      <c r="G675" s="2"/>
    </row>
    <row r="676" spans="1:7" x14ac:dyDescent="0.25">
      <c r="A676" s="2"/>
      <c r="B676" s="2"/>
      <c r="C676" s="246"/>
      <c r="D676" s="2"/>
      <c r="E676" s="2"/>
      <c r="F676" s="246"/>
      <c r="G676" s="2"/>
    </row>
    <row r="677" spans="1:7" x14ac:dyDescent="0.25">
      <c r="A677" s="2"/>
      <c r="B677" s="2"/>
      <c r="C677" s="246"/>
      <c r="D677" s="2"/>
      <c r="E677" s="2"/>
      <c r="F677" s="246"/>
      <c r="G677" s="2"/>
    </row>
    <row r="678" spans="1:7" x14ac:dyDescent="0.25">
      <c r="A678" s="2"/>
      <c r="B678" s="2"/>
      <c r="C678" s="246"/>
      <c r="D678" s="2"/>
      <c r="E678" s="2"/>
      <c r="F678" s="246"/>
      <c r="G678" s="2"/>
    </row>
    <row r="679" spans="1:7" x14ac:dyDescent="0.25">
      <c r="A679" s="2"/>
      <c r="B679" s="2"/>
      <c r="C679" s="246"/>
      <c r="D679" s="2"/>
      <c r="E679" s="2"/>
      <c r="F679" s="246"/>
      <c r="G679" s="2"/>
    </row>
    <row r="680" spans="1:7" x14ac:dyDescent="0.25">
      <c r="A680" s="2"/>
      <c r="B680" s="2"/>
      <c r="C680" s="246"/>
      <c r="D680" s="2"/>
      <c r="E680" s="2"/>
      <c r="F680" s="246"/>
      <c r="G680" s="2"/>
    </row>
    <row r="681" spans="1:7" x14ac:dyDescent="0.25">
      <c r="A681" s="2"/>
      <c r="B681" s="2"/>
      <c r="C681" s="246"/>
      <c r="D681" s="2"/>
      <c r="E681" s="2"/>
      <c r="F681" s="246"/>
      <c r="G681" s="2"/>
    </row>
    <row r="682" spans="1:7" x14ac:dyDescent="0.25">
      <c r="A682" s="2"/>
      <c r="B682" s="2"/>
      <c r="C682" s="246"/>
      <c r="D682" s="2"/>
      <c r="E682" s="2"/>
      <c r="F682" s="246"/>
      <c r="G682" s="2"/>
    </row>
    <row r="683" spans="1:7" x14ac:dyDescent="0.25">
      <c r="A683" s="2"/>
      <c r="B683" s="2"/>
      <c r="C683" s="246"/>
      <c r="D683" s="2"/>
      <c r="E683" s="2"/>
      <c r="F683" s="246"/>
      <c r="G683" s="2"/>
    </row>
    <row r="684" spans="1:7" x14ac:dyDescent="0.25">
      <c r="A684" s="2"/>
      <c r="B684" s="2"/>
      <c r="C684" s="246"/>
      <c r="D684" s="2"/>
      <c r="E684" s="2"/>
      <c r="F684" s="246"/>
      <c r="G684" s="2"/>
    </row>
    <row r="685" spans="1:7" x14ac:dyDescent="0.25">
      <c r="A685" s="2"/>
      <c r="B685" s="2"/>
      <c r="C685" s="246"/>
      <c r="D685" s="2"/>
      <c r="E685" s="2"/>
      <c r="F685" s="246"/>
      <c r="G685" s="2"/>
    </row>
    <row r="686" spans="1:7" x14ac:dyDescent="0.25">
      <c r="A686" s="2"/>
      <c r="B686" s="2"/>
      <c r="C686" s="246"/>
      <c r="D686" s="2"/>
      <c r="E686" s="2"/>
      <c r="F686" s="246"/>
      <c r="G686" s="2"/>
    </row>
    <row r="687" spans="1:7" x14ac:dyDescent="0.25">
      <c r="A687" s="2"/>
      <c r="B687" s="2"/>
      <c r="C687" s="246"/>
      <c r="D687" s="2"/>
      <c r="E687" s="2"/>
      <c r="F687" s="246"/>
      <c r="G687" s="2"/>
    </row>
    <row r="688" spans="1:7" x14ac:dyDescent="0.25">
      <c r="A688" s="2"/>
      <c r="B688" s="2"/>
      <c r="C688" s="246"/>
      <c r="D688" s="2"/>
      <c r="E688" s="2"/>
      <c r="F688" s="246"/>
      <c r="G688" s="2"/>
    </row>
    <row r="689" spans="1:7" x14ac:dyDescent="0.25">
      <c r="A689" s="2"/>
      <c r="B689" s="2"/>
      <c r="C689" s="246"/>
      <c r="D689" s="2"/>
      <c r="E689" s="2"/>
      <c r="F689" s="246"/>
      <c r="G689" s="2"/>
    </row>
    <row r="690" spans="1:7" x14ac:dyDescent="0.25">
      <c r="A690" s="2"/>
      <c r="B690" s="2"/>
      <c r="C690" s="246"/>
      <c r="D690" s="2"/>
      <c r="E690" s="2"/>
      <c r="F690" s="246"/>
      <c r="G690" s="2"/>
    </row>
    <row r="691" spans="1:7" x14ac:dyDescent="0.25">
      <c r="A691" s="2"/>
      <c r="B691" s="2"/>
      <c r="C691" s="246"/>
      <c r="D691" s="2"/>
      <c r="E691" s="2"/>
      <c r="F691" s="246"/>
      <c r="G691" s="2"/>
    </row>
    <row r="692" spans="1:7" x14ac:dyDescent="0.25">
      <c r="A692" s="2"/>
      <c r="B692" s="2"/>
      <c r="C692" s="246"/>
      <c r="D692" s="2"/>
      <c r="E692" s="2"/>
      <c r="F692" s="246"/>
      <c r="G692" s="2"/>
    </row>
    <row r="693" spans="1:7" x14ac:dyDescent="0.25">
      <c r="A693" s="2"/>
      <c r="B693" s="2"/>
      <c r="C693" s="246"/>
      <c r="D693" s="2"/>
      <c r="E693" s="2"/>
      <c r="F693" s="246"/>
      <c r="G693" s="2"/>
    </row>
    <row r="694" spans="1:7" x14ac:dyDescent="0.25">
      <c r="A694" s="2"/>
      <c r="B694" s="2"/>
      <c r="C694" s="246"/>
      <c r="D694" s="2"/>
      <c r="E694" s="2"/>
      <c r="F694" s="246"/>
      <c r="G694" s="2"/>
    </row>
    <row r="695" spans="1:7" x14ac:dyDescent="0.25">
      <c r="A695" s="2"/>
      <c r="B695" s="2"/>
      <c r="C695" s="246"/>
      <c r="D695" s="2"/>
      <c r="E695" s="2"/>
      <c r="F695" s="246"/>
      <c r="G695" s="2"/>
    </row>
    <row r="696" spans="1:7" x14ac:dyDescent="0.25">
      <c r="A696" s="2"/>
      <c r="B696" s="2"/>
      <c r="C696" s="246"/>
      <c r="D696" s="2"/>
      <c r="E696" s="2"/>
      <c r="F696" s="246"/>
      <c r="G696" s="2"/>
    </row>
    <row r="697" spans="1:7" x14ac:dyDescent="0.25">
      <c r="A697" s="2"/>
      <c r="B697" s="2"/>
      <c r="C697" s="246"/>
      <c r="D697" s="2"/>
      <c r="E697" s="2"/>
      <c r="F697" s="246"/>
      <c r="G697" s="2"/>
    </row>
    <row r="698" spans="1:7" x14ac:dyDescent="0.25">
      <c r="A698" s="2"/>
      <c r="B698" s="2"/>
      <c r="C698" s="246"/>
      <c r="D698" s="2"/>
      <c r="E698" s="2"/>
      <c r="F698" s="246"/>
      <c r="G698" s="2"/>
    </row>
    <row r="699" spans="1:7" x14ac:dyDescent="0.25">
      <c r="A699" s="2"/>
      <c r="B699" s="2"/>
      <c r="C699" s="246"/>
      <c r="D699" s="2"/>
      <c r="E699" s="2"/>
      <c r="F699" s="246"/>
      <c r="G699" s="2"/>
    </row>
    <row r="700" spans="1:7" x14ac:dyDescent="0.25">
      <c r="A700" s="2"/>
      <c r="B700" s="2"/>
      <c r="C700" s="246"/>
      <c r="D700" s="2"/>
      <c r="E700" s="2"/>
      <c r="F700" s="246"/>
      <c r="G700" s="2"/>
    </row>
    <row r="701" spans="1:7" x14ac:dyDescent="0.25">
      <c r="A701" s="2"/>
      <c r="B701" s="2"/>
      <c r="C701" s="246"/>
      <c r="D701" s="2"/>
      <c r="E701" s="2"/>
      <c r="F701" s="246"/>
      <c r="G701" s="2"/>
    </row>
    <row r="702" spans="1:7" x14ac:dyDescent="0.25">
      <c r="A702" s="2"/>
      <c r="B702" s="2"/>
      <c r="C702" s="246"/>
      <c r="D702" s="2"/>
      <c r="E702" s="2"/>
      <c r="F702" s="246"/>
      <c r="G702" s="2"/>
    </row>
    <row r="703" spans="1:7" x14ac:dyDescent="0.25">
      <c r="A703" s="2"/>
      <c r="B703" s="2"/>
      <c r="C703" s="246"/>
      <c r="D703" s="2"/>
      <c r="E703" s="2"/>
      <c r="F703" s="246"/>
      <c r="G703" s="2"/>
    </row>
    <row r="704" spans="1:7" x14ac:dyDescent="0.25">
      <c r="A704" s="2"/>
      <c r="B704" s="2"/>
      <c r="C704" s="246"/>
      <c r="D704" s="2"/>
      <c r="E704" s="2"/>
      <c r="F704" s="246"/>
      <c r="G704" s="2"/>
    </row>
    <row r="705" spans="1:7" x14ac:dyDescent="0.25">
      <c r="A705" s="2"/>
      <c r="B705" s="2"/>
      <c r="C705" s="246"/>
      <c r="D705" s="2"/>
      <c r="E705" s="2"/>
      <c r="F705" s="246"/>
      <c r="G705" s="2"/>
    </row>
    <row r="706" spans="1:7" x14ac:dyDescent="0.25">
      <c r="A706" s="2"/>
      <c r="B706" s="2"/>
      <c r="C706" s="246"/>
      <c r="D706" s="2"/>
      <c r="E706" s="2"/>
      <c r="F706" s="246"/>
      <c r="G706" s="2"/>
    </row>
    <row r="707" spans="1:7" x14ac:dyDescent="0.25">
      <c r="A707" s="2"/>
      <c r="B707" s="2"/>
      <c r="C707" s="246"/>
      <c r="D707" s="2"/>
      <c r="E707" s="2"/>
      <c r="F707" s="246"/>
      <c r="G707" s="2"/>
    </row>
    <row r="708" spans="1:7" x14ac:dyDescent="0.25">
      <c r="A708" s="2"/>
      <c r="B708" s="2"/>
      <c r="C708" s="246"/>
      <c r="D708" s="2"/>
      <c r="E708" s="2"/>
      <c r="F708" s="246"/>
      <c r="G708" s="2"/>
    </row>
    <row r="709" spans="1:7" x14ac:dyDescent="0.25">
      <c r="A709" s="2"/>
      <c r="B709" s="2"/>
      <c r="C709" s="246"/>
      <c r="D709" s="2"/>
      <c r="E709" s="2"/>
      <c r="F709" s="246"/>
      <c r="G709" s="2"/>
    </row>
    <row r="710" spans="1:7" x14ac:dyDescent="0.25">
      <c r="A710" s="2"/>
      <c r="B710" s="2"/>
      <c r="C710" s="246"/>
      <c r="D710" s="2"/>
      <c r="E710" s="2"/>
      <c r="F710" s="246"/>
      <c r="G710" s="2"/>
    </row>
    <row r="711" spans="1:7" x14ac:dyDescent="0.25">
      <c r="A711" s="2"/>
      <c r="B711" s="2"/>
      <c r="C711" s="246"/>
      <c r="D711" s="2"/>
      <c r="E711" s="2"/>
      <c r="F711" s="246"/>
      <c r="G711" s="2"/>
    </row>
    <row r="712" spans="1:7" x14ac:dyDescent="0.25">
      <c r="A712" s="2"/>
      <c r="B712" s="2"/>
      <c r="C712" s="246"/>
      <c r="D712" s="2"/>
      <c r="E712" s="2"/>
      <c r="F712" s="246"/>
      <c r="G712" s="2"/>
    </row>
    <row r="713" spans="1:7" x14ac:dyDescent="0.25">
      <c r="A713" s="2"/>
      <c r="B713" s="2"/>
      <c r="C713" s="246"/>
      <c r="D713" s="2"/>
      <c r="E713" s="2"/>
      <c r="F713" s="246"/>
      <c r="G713" s="2"/>
    </row>
    <row r="714" spans="1:7" x14ac:dyDescent="0.25">
      <c r="A714" s="2"/>
      <c r="B714" s="2"/>
      <c r="C714" s="246"/>
      <c r="D714" s="2"/>
      <c r="E714" s="2"/>
      <c r="F714" s="246"/>
      <c r="G714" s="2"/>
    </row>
    <row r="715" spans="1:7" x14ac:dyDescent="0.25">
      <c r="A715" s="2"/>
      <c r="B715" s="2"/>
      <c r="C715" s="246"/>
      <c r="D715" s="2"/>
      <c r="E715" s="2"/>
      <c r="F715" s="246"/>
      <c r="G715" s="2"/>
    </row>
    <row r="716" spans="1:7" x14ac:dyDescent="0.25">
      <c r="A716" s="2"/>
      <c r="B716" s="2"/>
      <c r="C716" s="246"/>
      <c r="D716" s="2"/>
      <c r="E716" s="2"/>
      <c r="F716" s="246"/>
      <c r="G716" s="2"/>
    </row>
    <row r="717" spans="1:7" x14ac:dyDescent="0.25">
      <c r="A717" s="2"/>
      <c r="B717" s="2"/>
      <c r="C717" s="246"/>
      <c r="D717" s="2"/>
      <c r="E717" s="2"/>
      <c r="F717" s="246"/>
      <c r="G717" s="2"/>
    </row>
    <row r="718" spans="1:7" x14ac:dyDescent="0.25">
      <c r="A718" s="2"/>
      <c r="B718" s="2"/>
      <c r="C718" s="246"/>
      <c r="D718" s="2"/>
      <c r="E718" s="2"/>
      <c r="F718" s="246"/>
      <c r="G718" s="2"/>
    </row>
    <row r="719" spans="1:7" x14ac:dyDescent="0.25">
      <c r="A719" s="2"/>
      <c r="B719" s="2"/>
      <c r="C719" s="246"/>
      <c r="D719" s="2"/>
      <c r="E719" s="2"/>
      <c r="F719" s="246"/>
      <c r="G719" s="2"/>
    </row>
    <row r="720" spans="1:7" x14ac:dyDescent="0.25">
      <c r="A720" s="2"/>
      <c r="B720" s="2"/>
      <c r="C720" s="246"/>
      <c r="D720" s="2"/>
      <c r="E720" s="2"/>
      <c r="F720" s="246"/>
      <c r="G720" s="2"/>
    </row>
    <row r="721" spans="1:7" x14ac:dyDescent="0.25">
      <c r="A721" s="2"/>
      <c r="B721" s="2"/>
      <c r="C721" s="246"/>
      <c r="D721" s="2"/>
      <c r="E721" s="2"/>
      <c r="F721" s="246"/>
      <c r="G721" s="2"/>
    </row>
    <row r="722" spans="1:7" x14ac:dyDescent="0.25">
      <c r="A722" s="2"/>
      <c r="B722" s="2"/>
      <c r="C722" s="246"/>
      <c r="D722" s="2"/>
      <c r="E722" s="2"/>
      <c r="F722" s="246"/>
      <c r="G722" s="2"/>
    </row>
    <row r="723" spans="1:7" x14ac:dyDescent="0.25">
      <c r="A723" s="2"/>
      <c r="B723" s="2"/>
      <c r="C723" s="246"/>
      <c r="D723" s="2"/>
      <c r="E723" s="2"/>
      <c r="F723" s="246"/>
      <c r="G723" s="2"/>
    </row>
    <row r="724" spans="1:7" x14ac:dyDescent="0.25">
      <c r="A724" s="2"/>
      <c r="B724" s="2"/>
      <c r="C724" s="246"/>
      <c r="D724" s="2"/>
      <c r="E724" s="2"/>
      <c r="F724" s="246"/>
      <c r="G724" s="2"/>
    </row>
    <row r="725" spans="1:7" x14ac:dyDescent="0.25">
      <c r="A725" s="2"/>
      <c r="B725" s="2"/>
      <c r="C725" s="246"/>
      <c r="D725" s="2"/>
      <c r="E725" s="2"/>
      <c r="F725" s="246"/>
      <c r="G725" s="2"/>
    </row>
    <row r="726" spans="1:7" x14ac:dyDescent="0.25">
      <c r="A726" s="2"/>
      <c r="B726" s="2"/>
      <c r="C726" s="246"/>
      <c r="D726" s="2"/>
      <c r="E726" s="2"/>
      <c r="F726" s="246"/>
      <c r="G726" s="2"/>
    </row>
    <row r="727" spans="1:7" x14ac:dyDescent="0.25">
      <c r="A727" s="2"/>
      <c r="B727" s="2"/>
      <c r="C727" s="246"/>
      <c r="D727" s="2"/>
      <c r="E727" s="2"/>
      <c r="F727" s="246"/>
      <c r="G727" s="2"/>
    </row>
    <row r="728" spans="1:7" x14ac:dyDescent="0.25">
      <c r="A728" s="2"/>
      <c r="B728" s="2"/>
      <c r="C728" s="246"/>
      <c r="D728" s="2"/>
      <c r="E728" s="2"/>
      <c r="F728" s="246"/>
      <c r="G728" s="2"/>
    </row>
    <row r="729" spans="1:7" x14ac:dyDescent="0.25">
      <c r="A729" s="2"/>
      <c r="B729" s="2"/>
      <c r="C729" s="246"/>
      <c r="D729" s="2"/>
      <c r="E729" s="2"/>
      <c r="F729" s="246"/>
      <c r="G729" s="2"/>
    </row>
    <row r="730" spans="1:7" x14ac:dyDescent="0.25">
      <c r="A730" s="2"/>
      <c r="B730" s="2"/>
      <c r="C730" s="246"/>
      <c r="D730" s="2"/>
      <c r="E730" s="2"/>
      <c r="F730" s="246"/>
      <c r="G730" s="2"/>
    </row>
    <row r="731" spans="1:7" x14ac:dyDescent="0.25">
      <c r="A731" s="2"/>
      <c r="B731" s="2"/>
      <c r="C731" s="246"/>
      <c r="D731" s="2"/>
      <c r="E731" s="2"/>
      <c r="F731" s="246"/>
      <c r="G731" s="2"/>
    </row>
    <row r="732" spans="1:7" x14ac:dyDescent="0.25">
      <c r="A732" s="2"/>
      <c r="B732" s="2"/>
      <c r="C732" s="246"/>
      <c r="D732" s="2"/>
      <c r="E732" s="2"/>
      <c r="F732" s="246"/>
      <c r="G732" s="2"/>
    </row>
    <row r="733" spans="1:7" x14ac:dyDescent="0.25">
      <c r="A733" s="2"/>
      <c r="B733" s="2"/>
      <c r="C733" s="246"/>
      <c r="D733" s="2"/>
      <c r="E733" s="2"/>
      <c r="F733" s="246"/>
      <c r="G733" s="2"/>
    </row>
    <row r="734" spans="1:7" x14ac:dyDescent="0.25">
      <c r="A734" s="2"/>
      <c r="B734" s="2"/>
      <c r="C734" s="246"/>
      <c r="D734" s="2"/>
      <c r="E734" s="2"/>
      <c r="F734" s="246"/>
      <c r="G734" s="2"/>
    </row>
    <row r="735" spans="1:7" x14ac:dyDescent="0.25">
      <c r="A735" s="2"/>
      <c r="B735" s="2"/>
      <c r="C735" s="246"/>
      <c r="D735" s="2"/>
      <c r="E735" s="2"/>
      <c r="F735" s="246"/>
      <c r="G735" s="2"/>
    </row>
    <row r="736" spans="1:7" x14ac:dyDescent="0.25">
      <c r="A736" s="2"/>
      <c r="B736" s="2"/>
      <c r="C736" s="246"/>
      <c r="D736" s="2"/>
      <c r="E736" s="2"/>
      <c r="F736" s="246"/>
      <c r="G736" s="2"/>
    </row>
    <row r="737" spans="1:7" x14ac:dyDescent="0.25">
      <c r="A737" s="2"/>
      <c r="B737" s="2"/>
      <c r="C737" s="246"/>
      <c r="D737" s="2"/>
      <c r="E737" s="2"/>
      <c r="F737" s="246"/>
      <c r="G737" s="2"/>
    </row>
    <row r="738" spans="1:7" x14ac:dyDescent="0.25">
      <c r="A738" s="2"/>
      <c r="B738" s="2"/>
      <c r="C738" s="246"/>
      <c r="D738" s="2"/>
      <c r="E738" s="2"/>
      <c r="F738" s="246"/>
      <c r="G738" s="2"/>
    </row>
    <row r="739" spans="1:7" x14ac:dyDescent="0.25">
      <c r="A739" s="2"/>
      <c r="B739" s="2"/>
      <c r="C739" s="246"/>
      <c r="D739" s="2"/>
      <c r="E739" s="2"/>
      <c r="F739" s="246"/>
      <c r="G739" s="2"/>
    </row>
    <row r="740" spans="1:7" x14ac:dyDescent="0.25">
      <c r="A740" s="2"/>
      <c r="B740" s="2"/>
      <c r="C740" s="246"/>
      <c r="D740" s="2"/>
      <c r="E740" s="2"/>
      <c r="F740" s="246"/>
      <c r="G740" s="2"/>
    </row>
    <row r="741" spans="1:7" x14ac:dyDescent="0.25">
      <c r="A741" s="2"/>
      <c r="B741" s="2"/>
      <c r="C741" s="246"/>
      <c r="D741" s="2"/>
      <c r="E741" s="2"/>
      <c r="F741" s="246"/>
      <c r="G741" s="2"/>
    </row>
    <row r="742" spans="1:7" x14ac:dyDescent="0.25">
      <c r="A742" s="2"/>
      <c r="B742" s="2"/>
      <c r="C742" s="246"/>
      <c r="D742" s="2"/>
      <c r="E742" s="2"/>
      <c r="F742" s="246"/>
      <c r="G742" s="2"/>
    </row>
    <row r="743" spans="1:7" x14ac:dyDescent="0.25">
      <c r="A743" s="2"/>
      <c r="B743" s="2"/>
      <c r="C743" s="246"/>
      <c r="D743" s="2"/>
      <c r="E743" s="2"/>
      <c r="F743" s="246"/>
      <c r="G743" s="2"/>
    </row>
    <row r="744" spans="1:7" x14ac:dyDescent="0.25">
      <c r="A744" s="2"/>
      <c r="B744" s="2"/>
      <c r="C744" s="246"/>
      <c r="D744" s="2"/>
      <c r="E744" s="2"/>
      <c r="F744" s="246"/>
      <c r="G744" s="2"/>
    </row>
    <row r="745" spans="1:7" x14ac:dyDescent="0.25">
      <c r="A745" s="2"/>
      <c r="B745" s="2"/>
      <c r="C745" s="246"/>
      <c r="D745" s="2"/>
      <c r="E745" s="2"/>
      <c r="F745" s="246"/>
      <c r="G745" s="2"/>
    </row>
    <row r="746" spans="1:7" x14ac:dyDescent="0.25">
      <c r="A746" s="2"/>
      <c r="B746" s="2"/>
      <c r="C746" s="246"/>
      <c r="D746" s="2"/>
      <c r="E746" s="2"/>
      <c r="F746" s="246"/>
      <c r="G746" s="2"/>
    </row>
    <row r="747" spans="1:7" x14ac:dyDescent="0.25">
      <c r="A747" s="2"/>
      <c r="B747" s="2"/>
      <c r="C747" s="246"/>
      <c r="D747" s="2"/>
      <c r="E747" s="2"/>
      <c r="F747" s="246"/>
      <c r="G747" s="2"/>
    </row>
    <row r="748" spans="1:7" x14ac:dyDescent="0.25">
      <c r="A748" s="2"/>
      <c r="B748" s="2"/>
      <c r="C748" s="246"/>
      <c r="D748" s="2"/>
      <c r="E748" s="2"/>
      <c r="F748" s="246"/>
      <c r="G748" s="2"/>
    </row>
    <row r="749" spans="1:7" x14ac:dyDescent="0.25">
      <c r="A749" s="2"/>
      <c r="B749" s="2"/>
      <c r="C749" s="246"/>
      <c r="D749" s="2"/>
      <c r="E749" s="2"/>
      <c r="F749" s="246"/>
      <c r="G749" s="2"/>
    </row>
    <row r="750" spans="1:7" x14ac:dyDescent="0.25">
      <c r="A750" s="2"/>
      <c r="B750" s="2"/>
      <c r="C750" s="246"/>
      <c r="D750" s="2"/>
      <c r="E750" s="2"/>
      <c r="F750" s="246"/>
      <c r="G750" s="2"/>
    </row>
    <row r="751" spans="1:7" x14ac:dyDescent="0.25">
      <c r="A751" s="2"/>
      <c r="B751" s="2"/>
      <c r="C751" s="246"/>
      <c r="D751" s="2"/>
      <c r="E751" s="2"/>
      <c r="F751" s="246"/>
      <c r="G751" s="2"/>
    </row>
    <row r="752" spans="1:7" x14ac:dyDescent="0.25">
      <c r="A752" s="2"/>
      <c r="B752" s="2"/>
      <c r="C752" s="246"/>
      <c r="D752" s="2"/>
      <c r="E752" s="2"/>
      <c r="F752" s="246"/>
      <c r="G752" s="2"/>
    </row>
    <row r="753" spans="1:7" x14ac:dyDescent="0.25">
      <c r="A753" s="2"/>
      <c r="B753" s="2"/>
      <c r="C753" s="246"/>
      <c r="D753" s="2"/>
      <c r="E753" s="2"/>
      <c r="F753" s="246"/>
      <c r="G753" s="2"/>
    </row>
    <row r="754" spans="1:7" x14ac:dyDescent="0.25">
      <c r="A754" s="2"/>
      <c r="B754" s="2"/>
      <c r="C754" s="246"/>
      <c r="D754" s="2"/>
      <c r="E754" s="2"/>
      <c r="F754" s="246"/>
      <c r="G754" s="2"/>
    </row>
    <row r="755" spans="1:7" x14ac:dyDescent="0.25">
      <c r="A755" s="2"/>
      <c r="B755" s="2"/>
      <c r="C755" s="246"/>
      <c r="D755" s="2"/>
      <c r="E755" s="2"/>
      <c r="F755" s="246"/>
      <c r="G755" s="2"/>
    </row>
    <row r="756" spans="1:7" x14ac:dyDescent="0.25">
      <c r="A756" s="2"/>
      <c r="B756" s="2"/>
      <c r="C756" s="246"/>
      <c r="D756" s="2"/>
      <c r="E756" s="2"/>
      <c r="F756" s="246"/>
      <c r="G756" s="2"/>
    </row>
    <row r="757" spans="1:7" x14ac:dyDescent="0.25">
      <c r="A757" s="2"/>
      <c r="B757" s="2"/>
      <c r="C757" s="246"/>
      <c r="D757" s="2"/>
      <c r="E757" s="2"/>
      <c r="F757" s="246"/>
      <c r="G757" s="2"/>
    </row>
    <row r="758" spans="1:7" x14ac:dyDescent="0.25">
      <c r="A758" s="2"/>
      <c r="B758" s="2"/>
      <c r="C758" s="246"/>
      <c r="D758" s="2"/>
      <c r="E758" s="2"/>
      <c r="F758" s="246"/>
      <c r="G758" s="2"/>
    </row>
    <row r="759" spans="1:7" x14ac:dyDescent="0.25">
      <c r="A759" s="2"/>
      <c r="B759" s="2"/>
      <c r="C759" s="246"/>
      <c r="D759" s="2"/>
      <c r="E759" s="2"/>
      <c r="F759" s="246"/>
      <c r="G759" s="2"/>
    </row>
    <row r="760" spans="1:7" x14ac:dyDescent="0.25">
      <c r="A760" s="2"/>
      <c r="B760" s="2"/>
      <c r="C760" s="246"/>
      <c r="D760" s="2"/>
      <c r="E760" s="2"/>
      <c r="F760" s="246"/>
      <c r="G760" s="2"/>
    </row>
    <row r="761" spans="1:7" x14ac:dyDescent="0.25">
      <c r="A761" s="2"/>
      <c r="B761" s="2"/>
      <c r="C761" s="246"/>
      <c r="D761" s="2"/>
      <c r="E761" s="2"/>
      <c r="F761" s="246"/>
      <c r="G761" s="2"/>
    </row>
    <row r="762" spans="1:7" x14ac:dyDescent="0.25">
      <c r="A762" s="2"/>
      <c r="B762" s="2"/>
      <c r="C762" s="246"/>
      <c r="D762" s="2"/>
      <c r="E762" s="2"/>
      <c r="F762" s="246"/>
      <c r="G762" s="2"/>
    </row>
    <row r="763" spans="1:7" x14ac:dyDescent="0.25">
      <c r="A763" s="2"/>
      <c r="B763" s="2"/>
      <c r="C763" s="246"/>
      <c r="D763" s="2"/>
      <c r="E763" s="2"/>
      <c r="F763" s="246"/>
      <c r="G763" s="2"/>
    </row>
    <row r="764" spans="1:7" x14ac:dyDescent="0.25">
      <c r="A764" s="2"/>
      <c r="B764" s="2"/>
      <c r="C764" s="246"/>
      <c r="D764" s="2"/>
      <c r="E764" s="2"/>
      <c r="F764" s="246"/>
      <c r="G764" s="2"/>
    </row>
    <row r="765" spans="1:7" x14ac:dyDescent="0.25">
      <c r="A765" s="2"/>
      <c r="B765" s="2"/>
      <c r="C765" s="246"/>
      <c r="D765" s="2"/>
      <c r="E765" s="2"/>
      <c r="F765" s="246"/>
      <c r="G765" s="2"/>
    </row>
    <row r="766" spans="1:7" x14ac:dyDescent="0.25">
      <c r="A766" s="2"/>
      <c r="B766" s="2"/>
      <c r="C766" s="246"/>
      <c r="D766" s="2"/>
      <c r="E766" s="2"/>
      <c r="F766" s="246"/>
      <c r="G766" s="2"/>
    </row>
    <row r="767" spans="1:7" x14ac:dyDescent="0.25">
      <c r="A767" s="2"/>
      <c r="B767" s="2"/>
      <c r="C767" s="246"/>
      <c r="D767" s="2"/>
      <c r="E767" s="2"/>
      <c r="F767" s="246"/>
      <c r="G767" s="2"/>
    </row>
    <row r="768" spans="1:7" x14ac:dyDescent="0.25">
      <c r="A768" s="2"/>
      <c r="B768" s="2"/>
      <c r="C768" s="246"/>
      <c r="D768" s="2"/>
      <c r="E768" s="2"/>
      <c r="F768" s="246"/>
      <c r="G768" s="2"/>
    </row>
    <row r="769" spans="1:7" x14ac:dyDescent="0.25">
      <c r="A769" s="2"/>
      <c r="B769" s="2"/>
      <c r="C769" s="246"/>
      <c r="D769" s="2"/>
      <c r="E769" s="2"/>
      <c r="F769" s="246"/>
      <c r="G769" s="2"/>
    </row>
    <row r="770" spans="1:7" x14ac:dyDescent="0.25">
      <c r="A770" s="2"/>
      <c r="B770" s="2"/>
      <c r="C770" s="246"/>
      <c r="D770" s="2"/>
      <c r="E770" s="2"/>
      <c r="F770" s="246"/>
      <c r="G770" s="2"/>
    </row>
    <row r="771" spans="1:7" x14ac:dyDescent="0.25">
      <c r="A771" s="2"/>
      <c r="B771" s="2"/>
      <c r="C771" s="246"/>
      <c r="D771" s="2"/>
      <c r="E771" s="2"/>
      <c r="F771" s="246"/>
      <c r="G771" s="2"/>
    </row>
    <row r="772" spans="1:7" x14ac:dyDescent="0.25">
      <c r="A772" s="2"/>
      <c r="B772" s="2"/>
      <c r="C772" s="246"/>
      <c r="D772" s="2"/>
      <c r="E772" s="2"/>
      <c r="F772" s="246"/>
      <c r="G772" s="2"/>
    </row>
    <row r="773" spans="1:7" x14ac:dyDescent="0.25">
      <c r="A773" s="2"/>
      <c r="B773" s="2"/>
      <c r="C773" s="246"/>
      <c r="D773" s="2"/>
      <c r="E773" s="2"/>
      <c r="F773" s="246"/>
      <c r="G773" s="2"/>
    </row>
    <row r="774" spans="1:7" x14ac:dyDescent="0.25">
      <c r="A774" s="2"/>
      <c r="B774" s="2"/>
      <c r="C774" s="246"/>
      <c r="D774" s="2"/>
      <c r="E774" s="2"/>
      <c r="F774" s="246"/>
      <c r="G774" s="2"/>
    </row>
    <row r="775" spans="1:7" x14ac:dyDescent="0.25">
      <c r="A775" s="2"/>
      <c r="B775" s="2"/>
      <c r="C775" s="246"/>
      <c r="D775" s="2"/>
      <c r="E775" s="2"/>
      <c r="F775" s="246"/>
      <c r="G775" s="2"/>
    </row>
    <row r="776" spans="1:7" x14ac:dyDescent="0.25">
      <c r="A776" s="2"/>
      <c r="B776" s="2"/>
      <c r="C776" s="246"/>
      <c r="D776" s="2"/>
      <c r="E776" s="2"/>
      <c r="F776" s="246"/>
      <c r="G776" s="2"/>
    </row>
    <row r="777" spans="1:7" x14ac:dyDescent="0.25">
      <c r="A777" s="2"/>
      <c r="B777" s="2"/>
      <c r="C777" s="246"/>
      <c r="D777" s="2"/>
      <c r="E777" s="2"/>
      <c r="F777" s="246"/>
      <c r="G777" s="2"/>
    </row>
    <row r="778" spans="1:7" x14ac:dyDescent="0.25">
      <c r="A778" s="2"/>
      <c r="B778" s="2"/>
      <c r="C778" s="246"/>
      <c r="D778" s="2"/>
      <c r="E778" s="2"/>
      <c r="F778" s="246"/>
      <c r="G778" s="2"/>
    </row>
    <row r="779" spans="1:7" x14ac:dyDescent="0.25">
      <c r="A779" s="2"/>
      <c r="B779" s="2"/>
      <c r="C779" s="246"/>
      <c r="D779" s="2"/>
      <c r="E779" s="2"/>
      <c r="F779" s="246"/>
      <c r="G779" s="2"/>
    </row>
    <row r="780" spans="1:7" x14ac:dyDescent="0.25">
      <c r="A780" s="2"/>
      <c r="B780" s="2"/>
      <c r="C780" s="246"/>
      <c r="D780" s="2"/>
      <c r="E780" s="2"/>
      <c r="F780" s="246"/>
      <c r="G780" s="2"/>
    </row>
    <row r="781" spans="1:7" x14ac:dyDescent="0.25">
      <c r="A781" s="2"/>
      <c r="B781" s="2"/>
      <c r="C781" s="246"/>
      <c r="D781" s="2"/>
      <c r="E781" s="2"/>
      <c r="F781" s="246"/>
      <c r="G781" s="2"/>
    </row>
    <row r="782" spans="1:7" x14ac:dyDescent="0.25">
      <c r="A782" s="2"/>
      <c r="B782" s="2"/>
      <c r="C782" s="246"/>
      <c r="D782" s="2"/>
      <c r="E782" s="2"/>
      <c r="F782" s="246"/>
      <c r="G782" s="2"/>
    </row>
    <row r="783" spans="1:7" x14ac:dyDescent="0.25">
      <c r="A783" s="2"/>
      <c r="B783" s="2"/>
      <c r="C783" s="246"/>
      <c r="D783" s="2"/>
      <c r="E783" s="2"/>
      <c r="F783" s="246"/>
      <c r="G783" s="2"/>
    </row>
    <row r="784" spans="1:7" x14ac:dyDescent="0.25">
      <c r="A784" s="2"/>
      <c r="B784" s="2"/>
      <c r="C784" s="246"/>
      <c r="D784" s="2"/>
      <c r="E784" s="2"/>
      <c r="F784" s="246"/>
      <c r="G784" s="2"/>
    </row>
    <row r="785" spans="1:7" x14ac:dyDescent="0.25">
      <c r="A785" s="2"/>
      <c r="B785" s="2"/>
      <c r="C785" s="246"/>
      <c r="D785" s="2"/>
      <c r="E785" s="2"/>
      <c r="F785" s="246"/>
      <c r="G785" s="2"/>
    </row>
    <row r="786" spans="1:7" x14ac:dyDescent="0.25">
      <c r="A786" s="2"/>
      <c r="B786" s="2"/>
      <c r="C786" s="246"/>
      <c r="D786" s="2"/>
      <c r="E786" s="2"/>
      <c r="F786" s="246"/>
      <c r="G786" s="2"/>
    </row>
    <row r="787" spans="1:7" x14ac:dyDescent="0.25">
      <c r="A787" s="2"/>
      <c r="B787" s="2"/>
      <c r="C787" s="246"/>
      <c r="D787" s="2"/>
      <c r="E787" s="2"/>
      <c r="F787" s="246"/>
      <c r="G787" s="2"/>
    </row>
    <row r="788" spans="1:7" x14ac:dyDescent="0.25">
      <c r="A788" s="2"/>
      <c r="B788" s="2"/>
      <c r="C788" s="246"/>
      <c r="D788" s="2"/>
      <c r="E788" s="2"/>
      <c r="F788" s="246"/>
      <c r="G788" s="2"/>
    </row>
    <row r="789" spans="1:7" x14ac:dyDescent="0.25">
      <c r="A789" s="2"/>
      <c r="B789" s="2"/>
      <c r="C789" s="246"/>
      <c r="D789" s="2"/>
      <c r="E789" s="2"/>
      <c r="F789" s="246"/>
      <c r="G789" s="2"/>
    </row>
    <row r="790" spans="1:7" x14ac:dyDescent="0.25">
      <c r="A790" s="2"/>
      <c r="B790" s="2"/>
      <c r="C790" s="246"/>
      <c r="D790" s="2"/>
      <c r="E790" s="2"/>
      <c r="F790" s="246"/>
      <c r="G790" s="2"/>
    </row>
    <row r="791" spans="1:7" x14ac:dyDescent="0.25">
      <c r="A791" s="2"/>
      <c r="B791" s="2"/>
      <c r="C791" s="246"/>
      <c r="D791" s="2"/>
      <c r="E791" s="2"/>
      <c r="F791" s="246"/>
      <c r="G791" s="2"/>
    </row>
    <row r="792" spans="1:7" x14ac:dyDescent="0.25">
      <c r="A792" s="2"/>
      <c r="B792" s="2"/>
      <c r="C792" s="246"/>
      <c r="D792" s="2"/>
      <c r="E792" s="2"/>
      <c r="F792" s="246"/>
      <c r="G792" s="2"/>
    </row>
    <row r="793" spans="1:7" x14ac:dyDescent="0.25">
      <c r="A793" s="2"/>
      <c r="B793" s="2"/>
      <c r="C793" s="246"/>
      <c r="D793" s="2"/>
      <c r="E793" s="2"/>
      <c r="F793" s="246"/>
      <c r="G793" s="2"/>
    </row>
    <row r="794" spans="1:7" x14ac:dyDescent="0.25">
      <c r="A794" s="2"/>
      <c r="B794" s="2"/>
      <c r="C794" s="246"/>
      <c r="D794" s="2"/>
      <c r="E794" s="2"/>
      <c r="F794" s="246"/>
      <c r="G794" s="2"/>
    </row>
    <row r="795" spans="1:7" x14ac:dyDescent="0.25">
      <c r="A795" s="2"/>
      <c r="B795" s="2"/>
      <c r="C795" s="246"/>
      <c r="D795" s="2"/>
      <c r="E795" s="2"/>
      <c r="F795" s="246"/>
      <c r="G795" s="2"/>
    </row>
    <row r="796" spans="1:7" x14ac:dyDescent="0.25">
      <c r="A796" s="2"/>
      <c r="B796" s="2"/>
      <c r="C796" s="246"/>
      <c r="D796" s="2"/>
      <c r="E796" s="2"/>
      <c r="F796" s="246"/>
      <c r="G796" s="2"/>
    </row>
    <row r="797" spans="1:7" x14ac:dyDescent="0.25">
      <c r="A797" s="2"/>
      <c r="B797" s="2"/>
      <c r="C797" s="246"/>
      <c r="D797" s="2"/>
      <c r="E797" s="2"/>
      <c r="F797" s="246"/>
      <c r="G797" s="2"/>
    </row>
    <row r="798" spans="1:7" x14ac:dyDescent="0.25">
      <c r="A798" s="2"/>
      <c r="B798" s="2"/>
      <c r="C798" s="246"/>
      <c r="D798" s="2"/>
      <c r="E798" s="2"/>
      <c r="F798" s="246"/>
      <c r="G798" s="2"/>
    </row>
    <row r="799" spans="1:7" x14ac:dyDescent="0.25">
      <c r="A799" s="2"/>
      <c r="B799" s="2"/>
      <c r="C799" s="246"/>
      <c r="D799" s="2"/>
      <c r="E799" s="2"/>
      <c r="F799" s="246"/>
      <c r="G799" s="2"/>
    </row>
    <row r="800" spans="1:7" x14ac:dyDescent="0.25">
      <c r="A800" s="2"/>
      <c r="B800" s="2"/>
      <c r="C800" s="246"/>
      <c r="D800" s="2"/>
      <c r="E800" s="2"/>
      <c r="F800" s="246"/>
      <c r="G800" s="2"/>
    </row>
    <row r="801" spans="1:7" x14ac:dyDescent="0.25">
      <c r="A801" s="2"/>
      <c r="B801" s="2"/>
      <c r="C801" s="246"/>
      <c r="D801" s="2"/>
      <c r="E801" s="2"/>
      <c r="F801" s="246"/>
      <c r="G801" s="2"/>
    </row>
    <row r="802" spans="1:7" x14ac:dyDescent="0.25">
      <c r="A802" s="2"/>
      <c r="B802" s="2"/>
      <c r="C802" s="246"/>
      <c r="D802" s="2"/>
      <c r="E802" s="2"/>
      <c r="F802" s="246"/>
      <c r="G802" s="2"/>
    </row>
    <row r="803" spans="1:7" x14ac:dyDescent="0.25">
      <c r="A803" s="2"/>
      <c r="B803" s="2"/>
      <c r="C803" s="246"/>
      <c r="D803" s="2"/>
      <c r="E803" s="2"/>
      <c r="F803" s="246"/>
      <c r="G803" s="2"/>
    </row>
    <row r="804" spans="1:7" x14ac:dyDescent="0.25">
      <c r="A804" s="2"/>
      <c r="B804" s="2"/>
      <c r="C804" s="246"/>
      <c r="D804" s="2"/>
      <c r="E804" s="2"/>
      <c r="F804" s="246"/>
      <c r="G804" s="2"/>
    </row>
    <row r="805" spans="1:7" x14ac:dyDescent="0.25">
      <c r="A805" s="2"/>
      <c r="B805" s="2"/>
      <c r="C805" s="246"/>
      <c r="D805" s="2"/>
      <c r="E805" s="2"/>
      <c r="F805" s="246"/>
      <c r="G805" s="2"/>
    </row>
    <row r="806" spans="1:7" x14ac:dyDescent="0.25">
      <c r="A806" s="2"/>
      <c r="B806" s="2"/>
      <c r="C806" s="246"/>
      <c r="D806" s="2"/>
      <c r="E806" s="2"/>
      <c r="F806" s="246"/>
      <c r="G806" s="2"/>
    </row>
    <row r="807" spans="1:7" x14ac:dyDescent="0.25">
      <c r="A807" s="2"/>
      <c r="B807" s="2"/>
      <c r="C807" s="246"/>
      <c r="D807" s="2"/>
      <c r="E807" s="2"/>
      <c r="F807" s="246"/>
      <c r="G807" s="2"/>
    </row>
    <row r="808" spans="1:7" x14ac:dyDescent="0.25">
      <c r="A808" s="2"/>
      <c r="B808" s="2"/>
      <c r="C808" s="246"/>
      <c r="D808" s="2"/>
      <c r="E808" s="2"/>
      <c r="F808" s="246"/>
      <c r="G808" s="2"/>
    </row>
    <row r="809" spans="1:7" x14ac:dyDescent="0.25">
      <c r="A809" s="2"/>
      <c r="B809" s="2"/>
      <c r="C809" s="246"/>
      <c r="D809" s="2"/>
      <c r="E809" s="2"/>
      <c r="F809" s="246"/>
      <c r="G809" s="2"/>
    </row>
    <row r="810" spans="1:7" x14ac:dyDescent="0.25">
      <c r="A810" s="2"/>
      <c r="B810" s="2"/>
      <c r="C810" s="246"/>
      <c r="D810" s="2"/>
      <c r="E810" s="2"/>
      <c r="F810" s="246"/>
      <c r="G810" s="2"/>
    </row>
    <row r="811" spans="1:7" x14ac:dyDescent="0.25">
      <c r="A811" s="2"/>
      <c r="B811" s="2"/>
      <c r="C811" s="246"/>
      <c r="D811" s="2"/>
      <c r="E811" s="2"/>
      <c r="F811" s="246"/>
      <c r="G811" s="2"/>
    </row>
    <row r="812" spans="1:7" x14ac:dyDescent="0.25">
      <c r="A812" s="2"/>
      <c r="B812" s="2"/>
      <c r="C812" s="246"/>
      <c r="D812" s="2"/>
      <c r="E812" s="2"/>
      <c r="F812" s="246"/>
      <c r="G812" s="2"/>
    </row>
    <row r="813" spans="1:7" x14ac:dyDescent="0.25">
      <c r="A813" s="2"/>
      <c r="B813" s="2"/>
      <c r="C813" s="246"/>
      <c r="D813" s="2"/>
      <c r="E813" s="2"/>
      <c r="F813" s="246"/>
      <c r="G813" s="2"/>
    </row>
    <row r="814" spans="1:7" x14ac:dyDescent="0.25">
      <c r="A814" s="2"/>
      <c r="B814" s="2"/>
      <c r="C814" s="246"/>
      <c r="D814" s="2"/>
      <c r="E814" s="2"/>
      <c r="F814" s="246"/>
      <c r="G814" s="2"/>
    </row>
    <row r="815" spans="1:7" x14ac:dyDescent="0.25">
      <c r="A815" s="2"/>
      <c r="B815" s="2"/>
      <c r="C815" s="246"/>
      <c r="D815" s="2"/>
      <c r="E815" s="2"/>
      <c r="F815" s="246"/>
      <c r="G815" s="2"/>
    </row>
    <row r="816" spans="1:7" x14ac:dyDescent="0.25">
      <c r="A816" s="2"/>
      <c r="B816" s="2"/>
      <c r="C816" s="246"/>
      <c r="D816" s="2"/>
      <c r="E816" s="2"/>
      <c r="F816" s="246"/>
      <c r="G816" s="2"/>
    </row>
    <row r="817" spans="1:7" x14ac:dyDescent="0.25">
      <c r="A817" s="2"/>
      <c r="B817" s="2"/>
      <c r="C817" s="246"/>
      <c r="D817" s="2"/>
      <c r="E817" s="2"/>
      <c r="F817" s="246"/>
      <c r="G817" s="2"/>
    </row>
    <row r="818" spans="1:7" x14ac:dyDescent="0.25">
      <c r="A818" s="2"/>
      <c r="B818" s="2"/>
      <c r="C818" s="246"/>
      <c r="D818" s="2"/>
      <c r="E818" s="2"/>
      <c r="F818" s="246"/>
      <c r="G818" s="2"/>
    </row>
    <row r="819" spans="1:7" x14ac:dyDescent="0.25">
      <c r="A819" s="2"/>
      <c r="B819" s="2"/>
      <c r="C819" s="246"/>
      <c r="D819" s="2"/>
      <c r="E819" s="2"/>
      <c r="F819" s="246"/>
      <c r="G819" s="2"/>
    </row>
    <row r="820" spans="1:7" x14ac:dyDescent="0.25">
      <c r="A820" s="2"/>
      <c r="B820" s="2"/>
      <c r="C820" s="246"/>
      <c r="D820" s="2"/>
      <c r="E820" s="2"/>
      <c r="F820" s="246"/>
      <c r="G820" s="2"/>
    </row>
    <row r="821" spans="1:7" x14ac:dyDescent="0.25">
      <c r="A821" s="2"/>
      <c r="B821" s="2"/>
      <c r="C821" s="246"/>
      <c r="D821" s="2"/>
      <c r="E821" s="2"/>
      <c r="F821" s="246"/>
      <c r="G821" s="2"/>
    </row>
    <row r="822" spans="1:7" x14ac:dyDescent="0.25">
      <c r="A822" s="2"/>
      <c r="B822" s="2"/>
      <c r="C822" s="246"/>
      <c r="D822" s="2"/>
      <c r="E822" s="2"/>
      <c r="F822" s="246"/>
      <c r="G822" s="2"/>
    </row>
    <row r="823" spans="1:7" x14ac:dyDescent="0.25">
      <c r="A823" s="2"/>
      <c r="B823" s="2"/>
      <c r="C823" s="246"/>
      <c r="D823" s="2"/>
      <c r="E823" s="2"/>
      <c r="F823" s="246"/>
      <c r="G823" s="2"/>
    </row>
    <row r="824" spans="1:7" x14ac:dyDescent="0.25">
      <c r="A824" s="2"/>
      <c r="B824" s="2"/>
      <c r="C824" s="246"/>
      <c r="D824" s="2"/>
      <c r="E824" s="2"/>
      <c r="F824" s="246"/>
      <c r="G824" s="2"/>
    </row>
    <row r="825" spans="1:7" x14ac:dyDescent="0.25">
      <c r="A825" s="2"/>
      <c r="B825" s="2"/>
      <c r="C825" s="246"/>
      <c r="D825" s="2"/>
      <c r="E825" s="2"/>
      <c r="F825" s="246"/>
      <c r="G825" s="2"/>
    </row>
    <row r="826" spans="1:7" x14ac:dyDescent="0.25">
      <c r="A826" s="2"/>
      <c r="B826" s="2"/>
      <c r="C826" s="246"/>
      <c r="D826" s="2"/>
      <c r="E826" s="2"/>
      <c r="F826" s="246"/>
      <c r="G826" s="2"/>
    </row>
    <row r="827" spans="1:7" x14ac:dyDescent="0.25">
      <c r="A827" s="2"/>
      <c r="B827" s="2"/>
      <c r="C827" s="246"/>
      <c r="D827" s="2"/>
      <c r="E827" s="2"/>
      <c r="F827" s="246"/>
      <c r="G827" s="2"/>
    </row>
    <row r="828" spans="1:7" x14ac:dyDescent="0.25">
      <c r="A828" s="2"/>
      <c r="B828" s="2"/>
      <c r="C828" s="246"/>
      <c r="D828" s="2"/>
      <c r="E828" s="2"/>
      <c r="F828" s="246"/>
      <c r="G828" s="2"/>
    </row>
    <row r="829" spans="1:7" x14ac:dyDescent="0.25">
      <c r="A829" s="2"/>
      <c r="B829" s="2"/>
      <c r="C829" s="246"/>
      <c r="D829" s="2"/>
      <c r="E829" s="2"/>
      <c r="F829" s="246"/>
      <c r="G829" s="2"/>
    </row>
    <row r="830" spans="1:7" x14ac:dyDescent="0.25">
      <c r="A830" s="2"/>
      <c r="B830" s="2"/>
      <c r="C830" s="246"/>
      <c r="D830" s="2"/>
      <c r="E830" s="2"/>
      <c r="F830" s="246"/>
      <c r="G830" s="2"/>
    </row>
    <row r="831" spans="1:7" x14ac:dyDescent="0.25">
      <c r="A831" s="2"/>
      <c r="B831" s="2"/>
      <c r="C831" s="246"/>
      <c r="D831" s="2"/>
      <c r="E831" s="2"/>
      <c r="F831" s="246"/>
      <c r="G831" s="2"/>
    </row>
    <row r="832" spans="1:7" x14ac:dyDescent="0.25">
      <c r="A832" s="2"/>
      <c r="B832" s="2"/>
      <c r="C832" s="246"/>
      <c r="D832" s="2"/>
      <c r="E832" s="2"/>
      <c r="F832" s="246"/>
      <c r="G832" s="2"/>
    </row>
    <row r="833" spans="1:7" x14ac:dyDescent="0.25">
      <c r="A833" s="2"/>
      <c r="B833" s="2"/>
      <c r="C833" s="246"/>
      <c r="D833" s="2"/>
      <c r="E833" s="2"/>
      <c r="F833" s="246"/>
      <c r="G833" s="2"/>
    </row>
    <row r="834" spans="1:7" x14ac:dyDescent="0.25">
      <c r="A834" s="2"/>
      <c r="B834" s="2"/>
      <c r="C834" s="246"/>
      <c r="D834" s="2"/>
      <c r="E834" s="2"/>
      <c r="F834" s="246"/>
      <c r="G834" s="2"/>
    </row>
    <row r="835" spans="1:7" x14ac:dyDescent="0.25">
      <c r="A835" s="2"/>
      <c r="B835" s="2"/>
      <c r="C835" s="246"/>
      <c r="D835" s="2"/>
      <c r="E835" s="2"/>
      <c r="F835" s="246"/>
      <c r="G835" s="2"/>
    </row>
    <row r="836" spans="1:7" x14ac:dyDescent="0.25">
      <c r="A836" s="2"/>
      <c r="B836" s="2"/>
      <c r="C836" s="246"/>
      <c r="D836" s="2"/>
      <c r="E836" s="2"/>
      <c r="F836" s="246"/>
      <c r="G836" s="2"/>
    </row>
    <row r="837" spans="1:7" x14ac:dyDescent="0.25">
      <c r="A837" s="2"/>
      <c r="B837" s="2"/>
      <c r="C837" s="246"/>
      <c r="D837" s="2"/>
      <c r="E837" s="2"/>
      <c r="F837" s="246"/>
      <c r="G837" s="2"/>
    </row>
    <row r="838" spans="1:7" x14ac:dyDescent="0.25">
      <c r="A838" s="2"/>
      <c r="B838" s="2"/>
      <c r="C838" s="246"/>
      <c r="D838" s="2"/>
      <c r="E838" s="2"/>
      <c r="F838" s="246"/>
      <c r="G838" s="2"/>
    </row>
    <row r="839" spans="1:7" x14ac:dyDescent="0.25">
      <c r="A839" s="2"/>
      <c r="B839" s="2"/>
      <c r="C839" s="246"/>
      <c r="D839" s="2"/>
      <c r="E839" s="2"/>
      <c r="F839" s="246"/>
      <c r="G839" s="2"/>
    </row>
    <row r="840" spans="1:7" x14ac:dyDescent="0.25">
      <c r="A840" s="2"/>
      <c r="B840" s="2"/>
      <c r="C840" s="246"/>
      <c r="D840" s="2"/>
      <c r="E840" s="2"/>
      <c r="F840" s="246"/>
      <c r="G840" s="2"/>
    </row>
    <row r="841" spans="1:7" x14ac:dyDescent="0.25">
      <c r="A841" s="2"/>
      <c r="B841" s="2"/>
      <c r="C841" s="246"/>
      <c r="D841" s="2"/>
      <c r="E841" s="2"/>
      <c r="F841" s="246"/>
      <c r="G841" s="2"/>
    </row>
    <row r="842" spans="1:7" x14ac:dyDescent="0.25">
      <c r="A842" s="2"/>
      <c r="B842" s="2"/>
      <c r="C842" s="246"/>
      <c r="D842" s="2"/>
      <c r="E842" s="2"/>
      <c r="F842" s="246"/>
      <c r="G842" s="2"/>
    </row>
    <row r="843" spans="1:7" x14ac:dyDescent="0.25">
      <c r="A843" s="2"/>
      <c r="B843" s="2"/>
      <c r="C843" s="246"/>
      <c r="D843" s="2"/>
      <c r="E843" s="2"/>
      <c r="F843" s="246"/>
      <c r="G843" s="2"/>
    </row>
    <row r="844" spans="1:7" x14ac:dyDescent="0.25">
      <c r="A844" s="2"/>
      <c r="B844" s="2"/>
      <c r="C844" s="246"/>
      <c r="D844" s="2"/>
      <c r="E844" s="2"/>
      <c r="F844" s="246"/>
      <c r="G844" s="2"/>
    </row>
    <row r="845" spans="1:7" x14ac:dyDescent="0.25">
      <c r="A845" s="2"/>
      <c r="B845" s="2"/>
      <c r="C845" s="246"/>
      <c r="D845" s="2"/>
      <c r="E845" s="2"/>
      <c r="F845" s="246"/>
      <c r="G845" s="2"/>
    </row>
    <row r="846" spans="1:7" x14ac:dyDescent="0.25">
      <c r="A846" s="2"/>
      <c r="B846" s="2"/>
      <c r="C846" s="246"/>
      <c r="D846" s="2"/>
      <c r="E846" s="2"/>
      <c r="F846" s="246"/>
      <c r="G846" s="2"/>
    </row>
    <row r="847" spans="1:7" x14ac:dyDescent="0.25">
      <c r="A847" s="2"/>
      <c r="B847" s="2"/>
      <c r="C847" s="246"/>
      <c r="D847" s="2"/>
      <c r="E847" s="2"/>
      <c r="F847" s="246"/>
      <c r="G847" s="2"/>
    </row>
    <row r="848" spans="1:7" x14ac:dyDescent="0.25">
      <c r="A848" s="2"/>
      <c r="B848" s="2"/>
      <c r="C848" s="246"/>
      <c r="D848" s="2"/>
      <c r="E848" s="2"/>
      <c r="F848" s="246"/>
      <c r="G848" s="2"/>
    </row>
    <row r="849" spans="1:7" x14ac:dyDescent="0.25">
      <c r="A849" s="2"/>
      <c r="B849" s="2"/>
      <c r="C849" s="246"/>
      <c r="D849" s="2"/>
      <c r="E849" s="2"/>
      <c r="F849" s="246"/>
      <c r="G849" s="2"/>
    </row>
    <row r="850" spans="1:7" x14ac:dyDescent="0.25">
      <c r="A850" s="2"/>
      <c r="B850" s="2"/>
      <c r="C850" s="246"/>
      <c r="D850" s="2"/>
      <c r="E850" s="2"/>
      <c r="F850" s="246"/>
      <c r="G850" s="2"/>
    </row>
    <row r="851" spans="1:7" x14ac:dyDescent="0.25">
      <c r="A851" s="2"/>
      <c r="B851" s="2"/>
      <c r="C851" s="246"/>
      <c r="D851" s="2"/>
      <c r="E851" s="2"/>
      <c r="F851" s="246"/>
      <c r="G851" s="2"/>
    </row>
    <row r="852" spans="1:7" x14ac:dyDescent="0.25">
      <c r="A852" s="2"/>
      <c r="B852" s="2"/>
      <c r="C852" s="246"/>
      <c r="D852" s="2"/>
      <c r="E852" s="2"/>
      <c r="F852" s="246"/>
      <c r="G852" s="2"/>
    </row>
    <row r="853" spans="1:7" x14ac:dyDescent="0.25">
      <c r="A853" s="2"/>
      <c r="B853" s="2"/>
      <c r="C853" s="246"/>
      <c r="D853" s="2"/>
      <c r="E853" s="2"/>
      <c r="F853" s="246"/>
      <c r="G853" s="2"/>
    </row>
    <row r="854" spans="1:7" x14ac:dyDescent="0.25">
      <c r="A854" s="2"/>
      <c r="B854" s="2"/>
      <c r="C854" s="246"/>
      <c r="D854" s="2"/>
      <c r="E854" s="2"/>
      <c r="F854" s="246"/>
      <c r="G854" s="2"/>
    </row>
    <row r="855" spans="1:7" x14ac:dyDescent="0.25">
      <c r="A855" s="2"/>
      <c r="B855" s="2"/>
      <c r="C855" s="246"/>
      <c r="D855" s="2"/>
      <c r="E855" s="2"/>
      <c r="F855" s="246"/>
      <c r="G855" s="2"/>
    </row>
    <row r="856" spans="1:7" x14ac:dyDescent="0.25">
      <c r="A856" s="2"/>
      <c r="B856" s="2"/>
      <c r="C856" s="246"/>
      <c r="D856" s="2"/>
      <c r="E856" s="2"/>
      <c r="F856" s="246"/>
      <c r="G856" s="2"/>
    </row>
    <row r="857" spans="1:7" x14ac:dyDescent="0.25">
      <c r="A857" s="2"/>
      <c r="B857" s="2"/>
      <c r="C857" s="246"/>
      <c r="D857" s="2"/>
      <c r="E857" s="2"/>
      <c r="F857" s="246"/>
      <c r="G857" s="2"/>
    </row>
    <row r="858" spans="1:7" x14ac:dyDescent="0.25">
      <c r="A858" s="2"/>
      <c r="B858" s="2"/>
      <c r="C858" s="246"/>
      <c r="D858" s="2"/>
      <c r="E858" s="2"/>
      <c r="F858" s="246"/>
      <c r="G858" s="2"/>
    </row>
    <row r="859" spans="1:7" x14ac:dyDescent="0.25">
      <c r="A859" s="2"/>
      <c r="B859" s="2"/>
      <c r="C859" s="246"/>
      <c r="D859" s="2"/>
      <c r="E859" s="2"/>
      <c r="F859" s="246"/>
      <c r="G859" s="2"/>
    </row>
    <row r="860" spans="1:7" x14ac:dyDescent="0.25">
      <c r="A860" s="2"/>
      <c r="B860" s="2"/>
      <c r="C860" s="246"/>
      <c r="D860" s="2"/>
      <c r="E860" s="2"/>
      <c r="F860" s="246"/>
      <c r="G860" s="2"/>
    </row>
    <row r="861" spans="1:7" x14ac:dyDescent="0.25">
      <c r="A861" s="2"/>
      <c r="B861" s="2"/>
      <c r="C861" s="246"/>
      <c r="D861" s="2"/>
      <c r="E861" s="2"/>
      <c r="F861" s="246"/>
      <c r="G861" s="2"/>
    </row>
    <row r="862" spans="1:7" x14ac:dyDescent="0.25">
      <c r="A862" s="2"/>
      <c r="B862" s="2"/>
      <c r="C862" s="246"/>
      <c r="D862" s="2"/>
      <c r="E862" s="2"/>
      <c r="F862" s="246"/>
      <c r="G862" s="2"/>
    </row>
    <row r="863" spans="1:7" x14ac:dyDescent="0.25">
      <c r="A863" s="2"/>
      <c r="B863" s="2"/>
      <c r="C863" s="246"/>
      <c r="D863" s="2"/>
      <c r="E863" s="2"/>
      <c r="F863" s="246"/>
      <c r="G863" s="2"/>
    </row>
    <row r="864" spans="1:7" x14ac:dyDescent="0.25">
      <c r="A864" s="2"/>
      <c r="B864" s="2"/>
      <c r="C864" s="246"/>
      <c r="D864" s="2"/>
      <c r="E864" s="2"/>
      <c r="F864" s="246"/>
      <c r="G864" s="2"/>
    </row>
    <row r="865" spans="1:7" x14ac:dyDescent="0.25">
      <c r="A865" s="2"/>
      <c r="B865" s="2"/>
      <c r="C865" s="246"/>
      <c r="D865" s="2"/>
      <c r="E865" s="2"/>
      <c r="F865" s="246"/>
      <c r="G865" s="2"/>
    </row>
    <row r="866" spans="1:7" x14ac:dyDescent="0.25">
      <c r="A866" s="2"/>
      <c r="B866" s="2"/>
      <c r="C866" s="246"/>
      <c r="D866" s="2"/>
      <c r="E866" s="2"/>
      <c r="F866" s="246"/>
      <c r="G866" s="2"/>
    </row>
    <row r="867" spans="1:7" x14ac:dyDescent="0.25">
      <c r="A867" s="2"/>
      <c r="B867" s="2"/>
      <c r="C867" s="246"/>
      <c r="D867" s="2"/>
      <c r="E867" s="2"/>
      <c r="F867" s="246"/>
      <c r="G867" s="2"/>
    </row>
    <row r="868" spans="1:7" x14ac:dyDescent="0.25">
      <c r="A868" s="2"/>
      <c r="B868" s="2"/>
      <c r="C868" s="246"/>
      <c r="D868" s="2"/>
      <c r="E868" s="2"/>
      <c r="F868" s="246"/>
      <c r="G868" s="2"/>
    </row>
    <row r="869" spans="1:7" x14ac:dyDescent="0.25">
      <c r="A869" s="2"/>
      <c r="B869" s="2"/>
      <c r="C869" s="246"/>
      <c r="D869" s="2"/>
      <c r="E869" s="2"/>
      <c r="F869" s="246"/>
      <c r="G869" s="2"/>
    </row>
    <row r="870" spans="1:7" x14ac:dyDescent="0.25">
      <c r="A870" s="2"/>
      <c r="B870" s="2"/>
      <c r="C870" s="246"/>
      <c r="D870" s="2"/>
      <c r="E870" s="2"/>
      <c r="F870" s="246"/>
      <c r="G870" s="2"/>
    </row>
    <row r="871" spans="1:7" x14ac:dyDescent="0.25">
      <c r="A871" s="2"/>
      <c r="B871" s="2"/>
      <c r="C871" s="246"/>
      <c r="D871" s="2"/>
      <c r="E871" s="2"/>
      <c r="F871" s="246"/>
      <c r="G871" s="2"/>
    </row>
    <row r="872" spans="1:7" x14ac:dyDescent="0.25">
      <c r="A872" s="2"/>
      <c r="B872" s="2"/>
      <c r="C872" s="246"/>
      <c r="D872" s="2"/>
      <c r="E872" s="2"/>
      <c r="F872" s="246"/>
      <c r="G872" s="2"/>
    </row>
    <row r="873" spans="1:7" x14ac:dyDescent="0.25">
      <c r="A873" s="2"/>
      <c r="B873" s="2"/>
      <c r="C873" s="246"/>
      <c r="D873" s="2"/>
      <c r="E873" s="2"/>
      <c r="F873" s="246"/>
      <c r="G873" s="2"/>
    </row>
    <row r="874" spans="1:7" x14ac:dyDescent="0.25">
      <c r="A874" s="2"/>
      <c r="B874" s="2"/>
      <c r="C874" s="246"/>
      <c r="D874" s="2"/>
      <c r="E874" s="2"/>
      <c r="F874" s="246"/>
      <c r="G874" s="2"/>
    </row>
    <row r="875" spans="1:7" x14ac:dyDescent="0.25">
      <c r="A875" s="2"/>
      <c r="B875" s="2"/>
      <c r="C875" s="246"/>
      <c r="D875" s="2"/>
      <c r="E875" s="2"/>
      <c r="F875" s="246"/>
      <c r="G875" s="2"/>
    </row>
    <row r="876" spans="1:7" x14ac:dyDescent="0.25">
      <c r="A876" s="2"/>
      <c r="B876" s="2"/>
      <c r="C876" s="246"/>
      <c r="D876" s="2"/>
      <c r="E876" s="2"/>
      <c r="F876" s="246"/>
      <c r="G876" s="2"/>
    </row>
    <row r="877" spans="1:7" x14ac:dyDescent="0.25">
      <c r="A877" s="2"/>
      <c r="B877" s="2"/>
      <c r="C877" s="246"/>
      <c r="D877" s="2"/>
      <c r="E877" s="2"/>
      <c r="F877" s="246"/>
      <c r="G877" s="2"/>
    </row>
    <row r="878" spans="1:7" x14ac:dyDescent="0.25">
      <c r="A878" s="2"/>
      <c r="B878" s="2"/>
      <c r="C878" s="246"/>
      <c r="D878" s="2"/>
      <c r="E878" s="2"/>
      <c r="F878" s="246"/>
      <c r="G878" s="2"/>
    </row>
    <row r="879" spans="1:7" x14ac:dyDescent="0.25">
      <c r="A879" s="2"/>
      <c r="B879" s="2"/>
      <c r="C879" s="246"/>
      <c r="D879" s="2"/>
      <c r="E879" s="2"/>
      <c r="F879" s="246"/>
      <c r="G879" s="2"/>
    </row>
    <row r="880" spans="1:7" x14ac:dyDescent="0.25">
      <c r="A880" s="2"/>
      <c r="B880" s="2"/>
      <c r="C880" s="246"/>
      <c r="D880" s="2"/>
      <c r="E880" s="2"/>
      <c r="F880" s="246"/>
      <c r="G880" s="2"/>
    </row>
    <row r="881" spans="1:7" x14ac:dyDescent="0.25">
      <c r="A881" s="2"/>
      <c r="B881" s="2"/>
      <c r="C881" s="246"/>
      <c r="D881" s="2"/>
      <c r="E881" s="2"/>
      <c r="F881" s="246"/>
      <c r="G881" s="2"/>
    </row>
    <row r="882" spans="1:7" x14ac:dyDescent="0.25">
      <c r="A882" s="2"/>
      <c r="B882" s="2"/>
      <c r="C882" s="246"/>
      <c r="D882" s="2"/>
      <c r="E882" s="2"/>
      <c r="F882" s="246"/>
      <c r="G882" s="2"/>
    </row>
    <row r="883" spans="1:7" x14ac:dyDescent="0.25">
      <c r="A883" s="2"/>
      <c r="B883" s="2"/>
      <c r="C883" s="246"/>
      <c r="D883" s="2"/>
      <c r="E883" s="2"/>
      <c r="F883" s="246"/>
      <c r="G883" s="2"/>
    </row>
    <row r="884" spans="1:7" x14ac:dyDescent="0.25">
      <c r="A884" s="2"/>
      <c r="B884" s="2"/>
      <c r="C884" s="246"/>
      <c r="D884" s="2"/>
      <c r="E884" s="2"/>
      <c r="F884" s="246"/>
      <c r="G884" s="2"/>
    </row>
    <row r="885" spans="1:7" x14ac:dyDescent="0.25">
      <c r="A885" s="2"/>
      <c r="B885" s="2"/>
      <c r="C885" s="246"/>
      <c r="D885" s="2"/>
      <c r="E885" s="2"/>
      <c r="F885" s="246"/>
      <c r="G885" s="2"/>
    </row>
    <row r="886" spans="1:7" x14ac:dyDescent="0.25">
      <c r="A886" s="2"/>
      <c r="B886" s="2"/>
      <c r="C886" s="246"/>
      <c r="D886" s="2"/>
      <c r="E886" s="2"/>
      <c r="F886" s="246"/>
      <c r="G886" s="2"/>
    </row>
    <row r="887" spans="1:7" x14ac:dyDescent="0.25">
      <c r="A887" s="2"/>
      <c r="B887" s="2"/>
      <c r="C887" s="246"/>
      <c r="D887" s="2"/>
      <c r="E887" s="2"/>
      <c r="F887" s="246"/>
      <c r="G887" s="2"/>
    </row>
    <row r="888" spans="1:7" x14ac:dyDescent="0.25">
      <c r="A888" s="2"/>
      <c r="B888" s="2"/>
      <c r="C888" s="246"/>
      <c r="D888" s="2"/>
      <c r="E888" s="2"/>
      <c r="F888" s="246"/>
      <c r="G888" s="2"/>
    </row>
    <row r="889" spans="1:7" x14ac:dyDescent="0.25">
      <c r="A889" s="2"/>
      <c r="B889" s="2"/>
      <c r="C889" s="246"/>
      <c r="D889" s="2"/>
      <c r="E889" s="2"/>
      <c r="F889" s="246"/>
      <c r="G889" s="2"/>
    </row>
    <row r="890" spans="1:7" x14ac:dyDescent="0.25">
      <c r="A890" s="2"/>
      <c r="B890" s="2"/>
      <c r="C890" s="246"/>
      <c r="D890" s="2"/>
      <c r="E890" s="2"/>
      <c r="F890" s="246"/>
      <c r="G890" s="2"/>
    </row>
    <row r="891" spans="1:7" x14ac:dyDescent="0.25">
      <c r="A891" s="2"/>
      <c r="B891" s="2"/>
      <c r="C891" s="246"/>
      <c r="D891" s="2"/>
      <c r="E891" s="2"/>
      <c r="F891" s="246"/>
      <c r="G891" s="2"/>
    </row>
    <row r="892" spans="1:7" x14ac:dyDescent="0.25">
      <c r="A892" s="2"/>
      <c r="B892" s="2"/>
      <c r="C892" s="246"/>
      <c r="D892" s="2"/>
      <c r="E892" s="2"/>
      <c r="F892" s="246"/>
      <c r="G892" s="2"/>
    </row>
    <row r="893" spans="1:7" x14ac:dyDescent="0.25">
      <c r="A893" s="2"/>
      <c r="B893" s="2"/>
      <c r="C893" s="246"/>
      <c r="D893" s="2"/>
      <c r="E893" s="2"/>
      <c r="F893" s="246"/>
      <c r="G893" s="2"/>
    </row>
    <row r="894" spans="1:7" x14ac:dyDescent="0.25">
      <c r="A894" s="2"/>
      <c r="B894" s="2"/>
      <c r="C894" s="246"/>
      <c r="D894" s="2"/>
      <c r="E894" s="2"/>
      <c r="F894" s="246"/>
      <c r="G894" s="2"/>
    </row>
    <row r="895" spans="1:7" x14ac:dyDescent="0.25">
      <c r="A895" s="2"/>
      <c r="B895" s="2"/>
      <c r="C895" s="246"/>
      <c r="D895" s="2"/>
      <c r="E895" s="2"/>
      <c r="F895" s="246"/>
      <c r="G895" s="2"/>
    </row>
    <row r="896" spans="1:7" x14ac:dyDescent="0.25">
      <c r="A896" s="2"/>
      <c r="B896" s="2"/>
      <c r="C896" s="246"/>
      <c r="D896" s="2"/>
      <c r="E896" s="2"/>
      <c r="F896" s="246"/>
      <c r="G896" s="2"/>
    </row>
    <row r="897" spans="1:7" x14ac:dyDescent="0.25">
      <c r="A897" s="2"/>
      <c r="B897" s="2"/>
      <c r="C897" s="246"/>
      <c r="D897" s="2"/>
      <c r="E897" s="2"/>
      <c r="F897" s="246"/>
      <c r="G897" s="2"/>
    </row>
    <row r="898" spans="1:7" x14ac:dyDescent="0.25">
      <c r="A898" s="2"/>
      <c r="B898" s="2"/>
      <c r="C898" s="246"/>
      <c r="D898" s="2"/>
      <c r="E898" s="2"/>
      <c r="F898" s="246"/>
      <c r="G898" s="2"/>
    </row>
    <row r="899" spans="1:7" x14ac:dyDescent="0.25">
      <c r="A899" s="2"/>
      <c r="B899" s="2"/>
      <c r="C899" s="246"/>
      <c r="D899" s="2"/>
      <c r="E899" s="2"/>
      <c r="F899" s="246"/>
      <c r="G899" s="2"/>
    </row>
    <row r="900" spans="1:7" x14ac:dyDescent="0.25">
      <c r="A900" s="2"/>
      <c r="B900" s="2"/>
      <c r="C900" s="246"/>
      <c r="D900" s="2"/>
      <c r="E900" s="2"/>
      <c r="F900" s="246"/>
      <c r="G900" s="2"/>
    </row>
    <row r="901" spans="1:7" x14ac:dyDescent="0.25">
      <c r="A901" s="2"/>
      <c r="B901" s="2"/>
      <c r="C901" s="246"/>
      <c r="D901" s="2"/>
      <c r="E901" s="2"/>
      <c r="F901" s="246"/>
      <c r="G901" s="2"/>
    </row>
    <row r="902" spans="1:7" x14ac:dyDescent="0.25">
      <c r="A902" s="2"/>
      <c r="B902" s="2"/>
      <c r="C902" s="246"/>
      <c r="D902" s="2"/>
      <c r="E902" s="2"/>
      <c r="F902" s="246"/>
      <c r="G902" s="2"/>
    </row>
    <row r="903" spans="1:7" x14ac:dyDescent="0.25">
      <c r="A903" s="2"/>
      <c r="B903" s="2"/>
      <c r="C903" s="246"/>
      <c r="D903" s="2"/>
      <c r="E903" s="2"/>
      <c r="F903" s="246"/>
      <c r="G903" s="2"/>
    </row>
    <row r="904" spans="1:7" x14ac:dyDescent="0.25">
      <c r="A904" s="2"/>
      <c r="B904" s="2"/>
      <c r="C904" s="246"/>
      <c r="D904" s="2"/>
      <c r="E904" s="2"/>
      <c r="F904" s="246"/>
      <c r="G904" s="2"/>
    </row>
    <row r="905" spans="1:7" x14ac:dyDescent="0.25">
      <c r="A905" s="2"/>
      <c r="B905" s="2"/>
      <c r="C905" s="246"/>
      <c r="D905" s="2"/>
      <c r="E905" s="2"/>
      <c r="F905" s="246"/>
      <c r="G905" s="2"/>
    </row>
    <row r="906" spans="1:7" x14ac:dyDescent="0.25">
      <c r="A906" s="2"/>
      <c r="B906" s="2"/>
      <c r="C906" s="246"/>
      <c r="D906" s="2"/>
      <c r="E906" s="2"/>
      <c r="F906" s="246"/>
      <c r="G906" s="2"/>
    </row>
    <row r="907" spans="1:7" x14ac:dyDescent="0.25">
      <c r="A907" s="2"/>
      <c r="B907" s="2"/>
      <c r="C907" s="246"/>
      <c r="D907" s="2"/>
      <c r="E907" s="2"/>
      <c r="F907" s="246"/>
      <c r="G907" s="2"/>
    </row>
    <row r="908" spans="1:7" x14ac:dyDescent="0.25">
      <c r="A908" s="2"/>
      <c r="B908" s="2"/>
      <c r="C908" s="246"/>
      <c r="D908" s="2"/>
      <c r="E908" s="2"/>
      <c r="F908" s="246"/>
      <c r="G908" s="2"/>
    </row>
    <row r="909" spans="1:7" x14ac:dyDescent="0.25">
      <c r="A909" s="2"/>
      <c r="B909" s="2"/>
      <c r="C909" s="246"/>
      <c r="D909" s="2"/>
      <c r="E909" s="2"/>
      <c r="F909" s="246"/>
      <c r="G909" s="2"/>
    </row>
    <row r="910" spans="1:7" x14ac:dyDescent="0.25">
      <c r="A910" s="2"/>
      <c r="B910" s="2"/>
      <c r="C910" s="246"/>
      <c r="D910" s="2"/>
      <c r="E910" s="2"/>
      <c r="F910" s="246"/>
      <c r="G910" s="2"/>
    </row>
    <row r="911" spans="1:7" x14ac:dyDescent="0.25">
      <c r="A911" s="2"/>
      <c r="B911" s="2"/>
      <c r="C911" s="246"/>
      <c r="D911" s="2"/>
      <c r="E911" s="2"/>
      <c r="F911" s="246"/>
      <c r="G911" s="2"/>
    </row>
    <row r="912" spans="1:7" x14ac:dyDescent="0.25">
      <c r="A912" s="2"/>
      <c r="B912" s="2"/>
      <c r="C912" s="246"/>
      <c r="D912" s="2"/>
      <c r="E912" s="2"/>
      <c r="F912" s="246"/>
      <c r="G912" s="2"/>
    </row>
    <row r="913" spans="1:7" x14ac:dyDescent="0.25">
      <c r="A913" s="2"/>
      <c r="B913" s="2"/>
      <c r="C913" s="246"/>
      <c r="D913" s="2"/>
      <c r="E913" s="2"/>
      <c r="F913" s="246"/>
      <c r="G913" s="2"/>
    </row>
    <row r="914" spans="1:7" x14ac:dyDescent="0.25">
      <c r="A914" s="2"/>
      <c r="B914" s="2"/>
      <c r="C914" s="246"/>
      <c r="D914" s="2"/>
      <c r="E914" s="2"/>
      <c r="F914" s="246"/>
      <c r="G914" s="2"/>
    </row>
    <row r="915" spans="1:7" x14ac:dyDescent="0.25">
      <c r="A915" s="2"/>
      <c r="B915" s="2"/>
      <c r="C915" s="246"/>
      <c r="D915" s="2"/>
      <c r="E915" s="2"/>
      <c r="F915" s="246"/>
      <c r="G915" s="2"/>
    </row>
    <row r="916" spans="1:7" x14ac:dyDescent="0.25">
      <c r="A916" s="2"/>
      <c r="B916" s="2"/>
      <c r="C916" s="246"/>
      <c r="D916" s="2"/>
      <c r="E916" s="2"/>
      <c r="F916" s="246"/>
      <c r="G916" s="2"/>
    </row>
    <row r="917" spans="1:7" x14ac:dyDescent="0.25">
      <c r="A917" s="2"/>
      <c r="B917" s="2"/>
      <c r="C917" s="246"/>
      <c r="D917" s="2"/>
      <c r="E917" s="2"/>
      <c r="F917" s="246"/>
      <c r="G917" s="2"/>
    </row>
    <row r="918" spans="1:7" x14ac:dyDescent="0.25">
      <c r="A918" s="2"/>
      <c r="B918" s="2"/>
      <c r="C918" s="246"/>
      <c r="D918" s="2"/>
      <c r="E918" s="2"/>
      <c r="F918" s="246"/>
      <c r="G918" s="2"/>
    </row>
    <row r="919" spans="1:7" x14ac:dyDescent="0.25">
      <c r="A919" s="2"/>
      <c r="B919" s="2"/>
      <c r="C919" s="246"/>
      <c r="D919" s="2"/>
      <c r="E919" s="2"/>
      <c r="F919" s="246"/>
      <c r="G919" s="2"/>
    </row>
    <row r="920" spans="1:7" x14ac:dyDescent="0.25">
      <c r="A920" s="2"/>
      <c r="B920" s="2"/>
      <c r="C920" s="246"/>
      <c r="D920" s="2"/>
      <c r="E920" s="2"/>
      <c r="F920" s="246"/>
      <c r="G920" s="2"/>
    </row>
    <row r="921" spans="1:7" x14ac:dyDescent="0.25">
      <c r="A921" s="2"/>
      <c r="B921" s="2"/>
      <c r="C921" s="246"/>
      <c r="D921" s="2"/>
      <c r="E921" s="2"/>
      <c r="F921" s="246"/>
      <c r="G921" s="2"/>
    </row>
    <row r="922" spans="1:7" x14ac:dyDescent="0.25">
      <c r="A922" s="2"/>
      <c r="B922" s="2"/>
      <c r="C922" s="246"/>
      <c r="D922" s="2"/>
      <c r="E922" s="2"/>
      <c r="F922" s="246"/>
      <c r="G922" s="2"/>
    </row>
    <row r="923" spans="1:7" x14ac:dyDescent="0.25">
      <c r="A923" s="2"/>
      <c r="B923" s="2"/>
      <c r="C923" s="246"/>
      <c r="D923" s="2"/>
      <c r="E923" s="2"/>
      <c r="F923" s="246"/>
      <c r="G923" s="2"/>
    </row>
    <row r="924" spans="1:7" x14ac:dyDescent="0.25">
      <c r="A924" s="2"/>
      <c r="B924" s="2"/>
      <c r="C924" s="246"/>
      <c r="D924" s="2"/>
      <c r="E924" s="2"/>
      <c r="F924" s="246"/>
      <c r="G924" s="2"/>
    </row>
    <row r="925" spans="1:7" x14ac:dyDescent="0.25">
      <c r="A925" s="2"/>
      <c r="B925" s="2"/>
      <c r="C925" s="246"/>
      <c r="D925" s="2"/>
      <c r="E925" s="2"/>
      <c r="F925" s="246"/>
      <c r="G925" s="2"/>
    </row>
    <row r="926" spans="1:7" x14ac:dyDescent="0.25">
      <c r="A926" s="2"/>
      <c r="B926" s="2"/>
      <c r="C926" s="246"/>
      <c r="D926" s="2"/>
      <c r="E926" s="2"/>
      <c r="F926" s="246"/>
      <c r="G926" s="2"/>
    </row>
    <row r="927" spans="1:7" x14ac:dyDescent="0.25">
      <c r="A927" s="2"/>
      <c r="B927" s="2"/>
      <c r="C927" s="246"/>
      <c r="D927" s="2"/>
      <c r="E927" s="2"/>
      <c r="F927" s="246"/>
      <c r="G927" s="2"/>
    </row>
    <row r="928" spans="1:7" x14ac:dyDescent="0.25">
      <c r="A928" s="2"/>
      <c r="B928" s="2"/>
      <c r="C928" s="246"/>
      <c r="D928" s="2"/>
      <c r="E928" s="2"/>
      <c r="F928" s="246"/>
      <c r="G928" s="2"/>
    </row>
    <row r="929" spans="1:7" x14ac:dyDescent="0.25">
      <c r="A929" s="2"/>
      <c r="B929" s="2"/>
      <c r="C929" s="246"/>
      <c r="D929" s="2"/>
      <c r="E929" s="2"/>
      <c r="F929" s="246"/>
      <c r="G929" s="2"/>
    </row>
    <row r="930" spans="1:7" x14ac:dyDescent="0.25">
      <c r="A930" s="2"/>
      <c r="B930" s="2"/>
      <c r="C930" s="246"/>
      <c r="D930" s="2"/>
      <c r="E930" s="2"/>
      <c r="F930" s="246"/>
      <c r="G930" s="2"/>
    </row>
    <row r="931" spans="1:7" x14ac:dyDescent="0.25">
      <c r="A931" s="2"/>
      <c r="B931" s="2"/>
      <c r="C931" s="246"/>
      <c r="D931" s="2"/>
      <c r="E931" s="2"/>
      <c r="F931" s="246"/>
      <c r="G931" s="2"/>
    </row>
    <row r="932" spans="1:7" x14ac:dyDescent="0.25">
      <c r="A932" s="2"/>
      <c r="B932" s="2"/>
      <c r="C932" s="246"/>
      <c r="D932" s="2"/>
      <c r="E932" s="2"/>
      <c r="F932" s="246"/>
      <c r="G932" s="2"/>
    </row>
    <row r="933" spans="1:7" x14ac:dyDescent="0.25">
      <c r="A933" s="2"/>
      <c r="B933" s="2"/>
      <c r="C933" s="246"/>
      <c r="D933" s="2"/>
      <c r="E933" s="2"/>
      <c r="F933" s="246"/>
      <c r="G933" s="2"/>
    </row>
    <row r="934" spans="1:7" x14ac:dyDescent="0.25">
      <c r="A934" s="2"/>
      <c r="B934" s="2"/>
      <c r="C934" s="246"/>
      <c r="D934" s="2"/>
      <c r="E934" s="2"/>
      <c r="F934" s="246"/>
      <c r="G934" s="2"/>
    </row>
    <row r="935" spans="1:7" x14ac:dyDescent="0.25">
      <c r="A935" s="2"/>
      <c r="B935" s="2"/>
      <c r="C935" s="246"/>
      <c r="D935" s="2"/>
      <c r="E935" s="2"/>
      <c r="F935" s="246"/>
      <c r="G935" s="2"/>
    </row>
    <row r="936" spans="1:7" x14ac:dyDescent="0.25">
      <c r="A936" s="2"/>
      <c r="B936" s="2"/>
      <c r="C936" s="246"/>
      <c r="D936" s="2"/>
      <c r="E936" s="2"/>
      <c r="F936" s="246"/>
      <c r="G936" s="2"/>
    </row>
    <row r="937" spans="1:7" x14ac:dyDescent="0.25">
      <c r="A937" s="2"/>
      <c r="B937" s="2"/>
      <c r="C937" s="246"/>
      <c r="D937" s="2"/>
      <c r="E937" s="2"/>
      <c r="F937" s="246"/>
      <c r="G937" s="2"/>
    </row>
    <row r="938" spans="1:7" x14ac:dyDescent="0.25">
      <c r="A938" s="2"/>
      <c r="B938" s="2"/>
      <c r="C938" s="246"/>
      <c r="D938" s="2"/>
      <c r="E938" s="2"/>
      <c r="F938" s="246"/>
      <c r="G938" s="2"/>
    </row>
    <row r="939" spans="1:7" x14ac:dyDescent="0.25">
      <c r="A939" s="2"/>
      <c r="B939" s="2"/>
      <c r="C939" s="246"/>
      <c r="D939" s="2"/>
      <c r="E939" s="2"/>
      <c r="F939" s="246"/>
      <c r="G939" s="2"/>
    </row>
    <row r="940" spans="1:7" x14ac:dyDescent="0.25">
      <c r="A940" s="2"/>
      <c r="B940" s="2"/>
      <c r="C940" s="246"/>
      <c r="D940" s="2"/>
      <c r="E940" s="2"/>
      <c r="F940" s="246"/>
      <c r="G940" s="2"/>
    </row>
    <row r="941" spans="1:7" x14ac:dyDescent="0.25">
      <c r="A941" s="2"/>
      <c r="B941" s="2"/>
      <c r="C941" s="246"/>
      <c r="D941" s="2"/>
      <c r="E941" s="2"/>
      <c r="F941" s="246"/>
      <c r="G941" s="2"/>
    </row>
    <row r="942" spans="1:7" x14ac:dyDescent="0.25">
      <c r="A942" s="2"/>
      <c r="B942" s="2"/>
      <c r="C942" s="246"/>
      <c r="D942" s="2"/>
      <c r="E942" s="2"/>
      <c r="F942" s="246"/>
      <c r="G942" s="2"/>
    </row>
    <row r="943" spans="1:7" x14ac:dyDescent="0.25">
      <c r="A943" s="2"/>
      <c r="B943" s="2"/>
      <c r="C943" s="246"/>
      <c r="D943" s="2"/>
      <c r="E943" s="2"/>
      <c r="F943" s="246"/>
      <c r="G943" s="2"/>
    </row>
    <row r="944" spans="1:7" x14ac:dyDescent="0.25">
      <c r="A944" s="2"/>
      <c r="B944" s="2"/>
      <c r="C944" s="246"/>
      <c r="D944" s="2"/>
      <c r="E944" s="2"/>
      <c r="F944" s="246"/>
      <c r="G944" s="2"/>
    </row>
    <row r="945" spans="1:7" x14ac:dyDescent="0.25">
      <c r="A945" s="2"/>
      <c r="B945" s="2"/>
      <c r="C945" s="246"/>
      <c r="D945" s="2"/>
      <c r="E945" s="2"/>
      <c r="F945" s="246"/>
      <c r="G945" s="2"/>
    </row>
    <row r="946" spans="1:7" x14ac:dyDescent="0.25">
      <c r="A946" s="2"/>
      <c r="B946" s="2"/>
      <c r="C946" s="246"/>
      <c r="D946" s="2"/>
      <c r="E946" s="2"/>
      <c r="F946" s="246"/>
      <c r="G946" s="2"/>
    </row>
    <row r="947" spans="1:7" x14ac:dyDescent="0.25">
      <c r="A947" s="2"/>
      <c r="B947" s="2"/>
      <c r="C947" s="246"/>
      <c r="D947" s="2"/>
      <c r="E947" s="2"/>
      <c r="F947" s="246"/>
      <c r="G947" s="2"/>
    </row>
    <row r="948" spans="1:7" x14ac:dyDescent="0.25">
      <c r="A948" s="2"/>
      <c r="B948" s="2"/>
      <c r="C948" s="246"/>
      <c r="D948" s="2"/>
      <c r="E948" s="2"/>
      <c r="F948" s="246"/>
      <c r="G948" s="2"/>
    </row>
    <row r="949" spans="1:7" x14ac:dyDescent="0.25">
      <c r="A949" s="2"/>
      <c r="B949" s="2"/>
      <c r="C949" s="246"/>
      <c r="D949" s="2"/>
      <c r="E949" s="2"/>
      <c r="F949" s="246"/>
      <c r="G949" s="2"/>
    </row>
    <row r="950" spans="1:7" x14ac:dyDescent="0.25">
      <c r="A950" s="2"/>
      <c r="B950" s="2"/>
      <c r="C950" s="246"/>
      <c r="D950" s="2"/>
      <c r="E950" s="2"/>
      <c r="F950" s="246"/>
      <c r="G950" s="2"/>
    </row>
    <row r="951" spans="1:7" x14ac:dyDescent="0.25">
      <c r="A951" s="2"/>
      <c r="B951" s="2"/>
      <c r="C951" s="246"/>
      <c r="D951" s="2"/>
      <c r="E951" s="2"/>
      <c r="F951" s="246"/>
      <c r="G951" s="2"/>
    </row>
    <row r="952" spans="1:7" x14ac:dyDescent="0.25">
      <c r="A952" s="2"/>
      <c r="B952" s="2"/>
      <c r="C952" s="246"/>
      <c r="D952" s="2"/>
      <c r="E952" s="2"/>
      <c r="F952" s="246"/>
      <c r="G952" s="2"/>
    </row>
    <row r="953" spans="1:7" x14ac:dyDescent="0.25">
      <c r="A953" s="2"/>
      <c r="B953" s="2"/>
      <c r="C953" s="246"/>
      <c r="D953" s="2"/>
      <c r="E953" s="2"/>
      <c r="F953" s="246"/>
      <c r="G953" s="2"/>
    </row>
    <row r="954" spans="1:7" x14ac:dyDescent="0.25">
      <c r="A954" s="2"/>
      <c r="B954" s="2"/>
      <c r="C954" s="246"/>
      <c r="D954" s="2"/>
      <c r="E954" s="2"/>
      <c r="F954" s="246"/>
      <c r="G954" s="2"/>
    </row>
    <row r="955" spans="1:7" x14ac:dyDescent="0.25">
      <c r="A955" s="2"/>
      <c r="B955" s="2"/>
      <c r="C955" s="246"/>
      <c r="D955" s="2"/>
      <c r="E955" s="2"/>
      <c r="F955" s="246"/>
      <c r="G955" s="2"/>
    </row>
    <row r="956" spans="1:7" x14ac:dyDescent="0.25">
      <c r="A956" s="2"/>
      <c r="B956" s="2"/>
      <c r="C956" s="246"/>
      <c r="D956" s="2"/>
      <c r="E956" s="2"/>
      <c r="F956" s="246"/>
      <c r="G956" s="2"/>
    </row>
    <row r="957" spans="1:7" x14ac:dyDescent="0.25">
      <c r="A957" s="2"/>
      <c r="B957" s="2"/>
      <c r="C957" s="246"/>
      <c r="D957" s="2"/>
      <c r="E957" s="2"/>
      <c r="F957" s="246"/>
      <c r="G957" s="2"/>
    </row>
    <row r="958" spans="1:7" x14ac:dyDescent="0.25">
      <c r="A958" s="2"/>
      <c r="B958" s="2"/>
      <c r="C958" s="246"/>
      <c r="D958" s="2"/>
      <c r="E958" s="2"/>
      <c r="F958" s="246"/>
      <c r="G958" s="2"/>
    </row>
    <row r="959" spans="1:7" x14ac:dyDescent="0.25">
      <c r="A959" s="2"/>
      <c r="B959" s="2"/>
      <c r="C959" s="246"/>
      <c r="D959" s="2"/>
      <c r="E959" s="2"/>
      <c r="F959" s="246"/>
      <c r="G959" s="2"/>
    </row>
    <row r="960" spans="1:7" x14ac:dyDescent="0.25">
      <c r="A960" s="2"/>
      <c r="B960" s="2"/>
      <c r="C960" s="246"/>
      <c r="D960" s="2"/>
      <c r="E960" s="2"/>
      <c r="F960" s="246"/>
      <c r="G960" s="2"/>
    </row>
    <row r="961" spans="1:7" x14ac:dyDescent="0.25">
      <c r="A961" s="2"/>
      <c r="B961" s="2"/>
      <c r="C961" s="246"/>
      <c r="D961" s="2"/>
      <c r="E961" s="2"/>
      <c r="F961" s="246"/>
      <c r="G961" s="2"/>
    </row>
    <row r="962" spans="1:7" x14ac:dyDescent="0.25">
      <c r="A962" s="2"/>
      <c r="B962" s="2"/>
      <c r="C962" s="246"/>
      <c r="D962" s="2"/>
      <c r="E962" s="2"/>
      <c r="F962" s="246"/>
      <c r="G962" s="2"/>
    </row>
    <row r="963" spans="1:7" x14ac:dyDescent="0.25">
      <c r="A963" s="2"/>
      <c r="B963" s="2"/>
      <c r="C963" s="246"/>
      <c r="D963" s="2"/>
      <c r="E963" s="2"/>
      <c r="F963" s="246"/>
      <c r="G963" s="2"/>
    </row>
    <row r="964" spans="1:7" x14ac:dyDescent="0.25">
      <c r="A964" s="2"/>
      <c r="B964" s="2"/>
      <c r="C964" s="246"/>
      <c r="D964" s="2"/>
      <c r="E964" s="2"/>
      <c r="F964" s="246"/>
      <c r="G964" s="2"/>
    </row>
    <row r="965" spans="1:7" x14ac:dyDescent="0.25">
      <c r="A965" s="2"/>
      <c r="B965" s="2"/>
      <c r="C965" s="246"/>
      <c r="D965" s="2"/>
      <c r="E965" s="2"/>
      <c r="F965" s="246"/>
      <c r="G965" s="2"/>
    </row>
    <row r="966" spans="1:7" x14ac:dyDescent="0.25">
      <c r="A966" s="2"/>
      <c r="B966" s="2"/>
      <c r="C966" s="246"/>
      <c r="D966" s="2"/>
      <c r="E966" s="2"/>
      <c r="F966" s="246"/>
      <c r="G966" s="2"/>
    </row>
    <row r="967" spans="1:7" x14ac:dyDescent="0.25">
      <c r="A967" s="2"/>
      <c r="B967" s="2"/>
      <c r="C967" s="246"/>
      <c r="D967" s="2"/>
      <c r="E967" s="2"/>
      <c r="F967" s="246"/>
      <c r="G967" s="2"/>
    </row>
    <row r="968" spans="1:7" x14ac:dyDescent="0.25">
      <c r="A968" s="2"/>
      <c r="B968" s="2"/>
      <c r="C968" s="246"/>
      <c r="D968" s="2"/>
      <c r="E968" s="2"/>
      <c r="F968" s="246"/>
      <c r="G968" s="2"/>
    </row>
    <row r="969" spans="1:7" x14ac:dyDescent="0.25">
      <c r="A969" s="2"/>
      <c r="B969" s="2"/>
      <c r="C969" s="246"/>
      <c r="D969" s="2"/>
      <c r="E969" s="2"/>
      <c r="F969" s="246"/>
      <c r="G969" s="2"/>
    </row>
    <row r="970" spans="1:7" x14ac:dyDescent="0.25">
      <c r="A970" s="2"/>
      <c r="B970" s="2"/>
      <c r="C970" s="246"/>
      <c r="D970" s="2"/>
      <c r="E970" s="2"/>
      <c r="F970" s="246"/>
      <c r="G970" s="2"/>
    </row>
    <row r="971" spans="1:7" x14ac:dyDescent="0.25">
      <c r="A971" s="2"/>
      <c r="B971" s="2"/>
      <c r="C971" s="246"/>
      <c r="D971" s="2"/>
      <c r="E971" s="2"/>
      <c r="F971" s="246"/>
      <c r="G971" s="2"/>
    </row>
    <row r="972" spans="1:7" x14ac:dyDescent="0.25">
      <c r="A972" s="2"/>
      <c r="B972" s="2"/>
      <c r="C972" s="246"/>
      <c r="D972" s="2"/>
      <c r="E972" s="2"/>
      <c r="F972" s="246"/>
      <c r="G972" s="2"/>
    </row>
    <row r="973" spans="1:7" x14ac:dyDescent="0.25">
      <c r="A973" s="2"/>
      <c r="B973" s="2"/>
      <c r="C973" s="246"/>
      <c r="D973" s="2"/>
      <c r="E973" s="2"/>
      <c r="F973" s="246"/>
      <c r="G973" s="2"/>
    </row>
    <row r="974" spans="1:7" x14ac:dyDescent="0.25">
      <c r="A974" s="2"/>
      <c r="B974" s="2"/>
      <c r="C974" s="246"/>
      <c r="D974" s="2"/>
      <c r="E974" s="2"/>
      <c r="F974" s="246"/>
      <c r="G974" s="2"/>
    </row>
    <row r="975" spans="1:7" x14ac:dyDescent="0.25">
      <c r="A975" s="2"/>
      <c r="B975" s="2"/>
      <c r="C975" s="246"/>
      <c r="D975" s="2"/>
      <c r="E975" s="2"/>
      <c r="F975" s="246"/>
      <c r="G975" s="2"/>
    </row>
    <row r="976" spans="1:7" x14ac:dyDescent="0.25">
      <c r="A976" s="2"/>
      <c r="B976" s="2"/>
      <c r="C976" s="246"/>
      <c r="D976" s="2"/>
      <c r="E976" s="2"/>
      <c r="F976" s="246"/>
      <c r="G976" s="2"/>
    </row>
    <row r="977" spans="1:7" x14ac:dyDescent="0.25">
      <c r="A977" s="2"/>
      <c r="B977" s="2"/>
      <c r="C977" s="246"/>
      <c r="D977" s="2"/>
      <c r="E977" s="2"/>
      <c r="F977" s="246"/>
      <c r="G977" s="2"/>
    </row>
    <row r="978" spans="1:7" x14ac:dyDescent="0.25">
      <c r="A978" s="2"/>
      <c r="B978" s="2"/>
      <c r="C978" s="246"/>
      <c r="D978" s="2"/>
      <c r="E978" s="2"/>
      <c r="F978" s="246"/>
      <c r="G978" s="2"/>
    </row>
    <row r="979" spans="1:7" x14ac:dyDescent="0.25">
      <c r="A979" s="2"/>
      <c r="B979" s="2"/>
      <c r="C979" s="246"/>
      <c r="D979" s="2"/>
      <c r="E979" s="2"/>
      <c r="F979" s="246"/>
      <c r="G979" s="2"/>
    </row>
    <row r="980" spans="1:7" x14ac:dyDescent="0.25">
      <c r="A980" s="2"/>
      <c r="B980" s="2"/>
      <c r="C980" s="246"/>
      <c r="D980" s="2"/>
      <c r="E980" s="2"/>
      <c r="F980" s="246"/>
      <c r="G980" s="2"/>
    </row>
    <row r="981" spans="1:7" x14ac:dyDescent="0.25">
      <c r="A981" s="2"/>
      <c r="B981" s="2"/>
      <c r="C981" s="246"/>
      <c r="D981" s="2"/>
      <c r="E981" s="2"/>
      <c r="F981" s="246"/>
      <c r="G981" s="2"/>
    </row>
    <row r="982" spans="1:7" x14ac:dyDescent="0.25">
      <c r="A982" s="2"/>
      <c r="B982" s="2"/>
      <c r="C982" s="246"/>
      <c r="D982" s="2"/>
      <c r="E982" s="2"/>
      <c r="F982" s="246"/>
      <c r="G982" s="2"/>
    </row>
    <row r="983" spans="1:7" x14ac:dyDescent="0.25">
      <c r="A983" s="2"/>
      <c r="B983" s="2"/>
      <c r="C983" s="246"/>
      <c r="D983" s="2"/>
      <c r="E983" s="2"/>
      <c r="F983" s="246"/>
      <c r="G983" s="2"/>
    </row>
    <row r="984" spans="1:7" x14ac:dyDescent="0.25">
      <c r="A984" s="2"/>
      <c r="B984" s="2"/>
      <c r="C984" s="246"/>
      <c r="D984" s="2"/>
      <c r="E984" s="2"/>
      <c r="F984" s="246"/>
      <c r="G984" s="2"/>
    </row>
    <row r="985" spans="1:7" x14ac:dyDescent="0.25">
      <c r="A985" s="2"/>
      <c r="B985" s="2"/>
      <c r="C985" s="246"/>
      <c r="D985" s="2"/>
      <c r="E985" s="2"/>
      <c r="F985" s="246"/>
      <c r="G985" s="2"/>
    </row>
    <row r="986" spans="1:7" x14ac:dyDescent="0.25">
      <c r="A986" s="2"/>
      <c r="B986" s="2"/>
      <c r="C986" s="246"/>
      <c r="D986" s="2"/>
      <c r="E986" s="2"/>
      <c r="F986" s="246"/>
      <c r="G986" s="2"/>
    </row>
    <row r="987" spans="1:7" x14ac:dyDescent="0.25">
      <c r="A987" s="2"/>
      <c r="B987" s="2"/>
      <c r="C987" s="246"/>
      <c r="D987" s="2"/>
      <c r="E987" s="2"/>
      <c r="F987" s="246"/>
      <c r="G987" s="2"/>
    </row>
    <row r="988" spans="1:7" x14ac:dyDescent="0.25">
      <c r="A988" s="2"/>
      <c r="B988" s="2"/>
      <c r="C988" s="246"/>
      <c r="D988" s="2"/>
      <c r="E988" s="2"/>
      <c r="F988" s="246"/>
      <c r="G988" s="2"/>
    </row>
    <row r="989" spans="1:7" x14ac:dyDescent="0.25">
      <c r="A989" s="2"/>
      <c r="B989" s="2"/>
      <c r="C989" s="246"/>
      <c r="D989" s="2"/>
      <c r="E989" s="2"/>
      <c r="F989" s="246"/>
      <c r="G989" s="2"/>
    </row>
    <row r="990" spans="1:7" x14ac:dyDescent="0.25">
      <c r="A990" s="2"/>
      <c r="B990" s="2"/>
      <c r="C990" s="246"/>
      <c r="D990" s="2"/>
      <c r="E990" s="2"/>
      <c r="F990" s="246"/>
      <c r="G990" s="2"/>
    </row>
    <row r="991" spans="1:7" x14ac:dyDescent="0.25">
      <c r="A991" s="2"/>
      <c r="B991" s="2"/>
      <c r="C991" s="246"/>
      <c r="D991" s="2"/>
      <c r="E991" s="2"/>
      <c r="F991" s="246"/>
      <c r="G991" s="2"/>
    </row>
    <row r="992" spans="1:7" x14ac:dyDescent="0.25">
      <c r="A992" s="2"/>
      <c r="B992" s="2"/>
      <c r="C992" s="246"/>
      <c r="D992" s="2"/>
      <c r="E992" s="2"/>
      <c r="F992" s="246"/>
      <c r="G992" s="2"/>
    </row>
    <row r="993" spans="1:7" x14ac:dyDescent="0.25">
      <c r="A993" s="2"/>
      <c r="B993" s="2"/>
      <c r="C993" s="246"/>
      <c r="D993" s="2"/>
      <c r="E993" s="2"/>
      <c r="F993" s="246"/>
      <c r="G993" s="2"/>
    </row>
    <row r="994" spans="1:7" x14ac:dyDescent="0.25">
      <c r="A994" s="2"/>
      <c r="B994" s="2"/>
      <c r="C994" s="246"/>
      <c r="D994" s="2"/>
      <c r="E994" s="2"/>
      <c r="F994" s="246"/>
      <c r="G994" s="2"/>
    </row>
    <row r="995" spans="1:7" x14ac:dyDescent="0.25">
      <c r="A995" s="2"/>
      <c r="B995" s="2"/>
      <c r="C995" s="246"/>
      <c r="D995" s="2"/>
      <c r="E995" s="2"/>
      <c r="F995" s="246"/>
      <c r="G995" s="2"/>
    </row>
    <row r="996" spans="1:7" x14ac:dyDescent="0.25">
      <c r="A996" s="2"/>
      <c r="B996" s="2"/>
      <c r="C996" s="246"/>
      <c r="D996" s="2"/>
      <c r="E996" s="2"/>
      <c r="F996" s="246"/>
      <c r="G996" s="2"/>
    </row>
    <row r="997" spans="1:7" x14ac:dyDescent="0.25">
      <c r="A997" s="2"/>
      <c r="B997" s="2"/>
      <c r="C997" s="246"/>
      <c r="D997" s="2"/>
      <c r="E997" s="2"/>
      <c r="F997" s="246"/>
      <c r="G997" s="2"/>
    </row>
    <row r="998" spans="1:7" x14ac:dyDescent="0.25">
      <c r="A998" s="2"/>
      <c r="B998" s="2"/>
      <c r="C998" s="246"/>
      <c r="D998" s="2"/>
      <c r="E998" s="2"/>
      <c r="F998" s="246"/>
      <c r="G998" s="2"/>
    </row>
    <row r="999" spans="1:7" x14ac:dyDescent="0.25">
      <c r="A999" s="2"/>
      <c r="B999" s="2"/>
      <c r="C999" s="246"/>
      <c r="D999" s="2"/>
      <c r="E999" s="2"/>
      <c r="F999" s="246"/>
      <c r="G999" s="2"/>
    </row>
    <row r="1000" spans="1:7" x14ac:dyDescent="0.25">
      <c r="A1000" s="2"/>
      <c r="B1000" s="2"/>
      <c r="C1000" s="246"/>
      <c r="D1000" s="2"/>
      <c r="E1000" s="2"/>
      <c r="F1000" s="246"/>
      <c r="G1000" s="2"/>
    </row>
    <row r="1001" spans="1:7" x14ac:dyDescent="0.25">
      <c r="A1001" s="2"/>
      <c r="B1001" s="2"/>
      <c r="C1001" s="246"/>
      <c r="D1001" s="2"/>
      <c r="E1001" s="2"/>
      <c r="F1001" s="246"/>
      <c r="G1001" s="2"/>
    </row>
    <row r="1002" spans="1:7" x14ac:dyDescent="0.25">
      <c r="A1002" s="2"/>
      <c r="B1002" s="2"/>
      <c r="C1002" s="246"/>
      <c r="D1002" s="2"/>
      <c r="E1002" s="2"/>
      <c r="F1002" s="246"/>
      <c r="G1002" s="2"/>
    </row>
    <row r="1003" spans="1:7" x14ac:dyDescent="0.25">
      <c r="A1003" s="2"/>
      <c r="B1003" s="2"/>
      <c r="C1003" s="246"/>
      <c r="D1003" s="2"/>
      <c r="E1003" s="2"/>
      <c r="F1003" s="246"/>
      <c r="G1003" s="2"/>
    </row>
    <row r="1004" spans="1:7" x14ac:dyDescent="0.25">
      <c r="A1004" s="2"/>
      <c r="B1004" s="2"/>
      <c r="C1004" s="246"/>
      <c r="D1004" s="2"/>
      <c r="E1004" s="2"/>
      <c r="F1004" s="246"/>
      <c r="G1004" s="2"/>
    </row>
    <row r="1005" spans="1:7" x14ac:dyDescent="0.25">
      <c r="A1005" s="2"/>
      <c r="B1005" s="2"/>
      <c r="C1005" s="246"/>
      <c r="D1005" s="2"/>
      <c r="E1005" s="2"/>
      <c r="F1005" s="246"/>
      <c r="G1005" s="2"/>
    </row>
    <row r="1006" spans="1:7" x14ac:dyDescent="0.25">
      <c r="A1006" s="2"/>
      <c r="B1006" s="2"/>
      <c r="C1006" s="246"/>
      <c r="D1006" s="2"/>
      <c r="E1006" s="2"/>
      <c r="F1006" s="246"/>
      <c r="G1006" s="2"/>
    </row>
    <row r="1007" spans="1:7" x14ac:dyDescent="0.25">
      <c r="A1007" s="2"/>
      <c r="B1007" s="2"/>
      <c r="C1007" s="246"/>
      <c r="D1007" s="2"/>
      <c r="E1007" s="2"/>
      <c r="F1007" s="246"/>
      <c r="G1007" s="2"/>
    </row>
    <row r="1008" spans="1:7" x14ac:dyDescent="0.25">
      <c r="A1008" s="2"/>
      <c r="B1008" s="2"/>
      <c r="C1008" s="246"/>
      <c r="D1008" s="2"/>
      <c r="E1008" s="2"/>
      <c r="F1008" s="246"/>
      <c r="G1008" s="2"/>
    </row>
    <row r="1009" spans="1:7" x14ac:dyDescent="0.25">
      <c r="A1009" s="2"/>
      <c r="B1009" s="2"/>
      <c r="C1009" s="246"/>
      <c r="D1009" s="2"/>
      <c r="E1009" s="2"/>
      <c r="F1009" s="246"/>
      <c r="G1009" s="2"/>
    </row>
    <row r="1010" spans="1:7" x14ac:dyDescent="0.25">
      <c r="A1010" s="2"/>
      <c r="B1010" s="2"/>
      <c r="C1010" s="246"/>
      <c r="D1010" s="2"/>
      <c r="E1010" s="2"/>
      <c r="F1010" s="246"/>
      <c r="G1010" s="2"/>
    </row>
    <row r="1011" spans="1:7" x14ac:dyDescent="0.25">
      <c r="A1011" s="2"/>
      <c r="B1011" s="2"/>
      <c r="C1011" s="246"/>
      <c r="D1011" s="2"/>
      <c r="E1011" s="2"/>
      <c r="F1011" s="246"/>
      <c r="G1011" s="2"/>
    </row>
    <row r="1012" spans="1:7" x14ac:dyDescent="0.25">
      <c r="A1012" s="2"/>
      <c r="B1012" s="2"/>
      <c r="C1012" s="246"/>
      <c r="D1012" s="2"/>
      <c r="E1012" s="2"/>
      <c r="F1012" s="246"/>
      <c r="G1012" s="2"/>
    </row>
    <row r="1013" spans="1:7" x14ac:dyDescent="0.25">
      <c r="A1013" s="2"/>
      <c r="B1013" s="2"/>
      <c r="C1013" s="246"/>
      <c r="D1013" s="2"/>
      <c r="E1013" s="2"/>
      <c r="F1013" s="246"/>
      <c r="G1013" s="2"/>
    </row>
    <row r="1014" spans="1:7" x14ac:dyDescent="0.25">
      <c r="A1014" s="2"/>
      <c r="B1014" s="2"/>
      <c r="C1014" s="246"/>
      <c r="D1014" s="2"/>
      <c r="E1014" s="2"/>
      <c r="F1014" s="246"/>
      <c r="G1014" s="2"/>
    </row>
    <row r="1015" spans="1:7" x14ac:dyDescent="0.25">
      <c r="A1015" s="2"/>
      <c r="B1015" s="2"/>
      <c r="C1015" s="246"/>
      <c r="D1015" s="2"/>
      <c r="E1015" s="2"/>
      <c r="F1015" s="246"/>
      <c r="G1015" s="2"/>
    </row>
    <row r="1016" spans="1:7" x14ac:dyDescent="0.25">
      <c r="A1016" s="2"/>
      <c r="B1016" s="2"/>
      <c r="C1016" s="246"/>
      <c r="D1016" s="2"/>
      <c r="E1016" s="2"/>
      <c r="F1016" s="246"/>
      <c r="G1016" s="2"/>
    </row>
    <row r="1017" spans="1:7" x14ac:dyDescent="0.25">
      <c r="A1017" s="2"/>
      <c r="B1017" s="2"/>
      <c r="C1017" s="246"/>
      <c r="D1017" s="2"/>
      <c r="E1017" s="2"/>
      <c r="F1017" s="246"/>
      <c r="G1017" s="2"/>
    </row>
    <row r="1018" spans="1:7" x14ac:dyDescent="0.25">
      <c r="A1018" s="2"/>
      <c r="B1018" s="2"/>
      <c r="C1018" s="246"/>
      <c r="D1018" s="2"/>
      <c r="E1018" s="2"/>
      <c r="F1018" s="246"/>
      <c r="G1018" s="2"/>
    </row>
    <row r="1019" spans="1:7" x14ac:dyDescent="0.25">
      <c r="A1019" s="2"/>
      <c r="B1019" s="2"/>
      <c r="C1019" s="246"/>
      <c r="D1019" s="2"/>
      <c r="E1019" s="2"/>
      <c r="F1019" s="246"/>
      <c r="G1019" s="2"/>
    </row>
    <row r="1020" spans="1:7" x14ac:dyDescent="0.25">
      <c r="A1020" s="2"/>
      <c r="B1020" s="2"/>
      <c r="C1020" s="246"/>
      <c r="D1020" s="2"/>
      <c r="E1020" s="2"/>
      <c r="F1020" s="246"/>
      <c r="G1020" s="2"/>
    </row>
    <row r="1021" spans="1:7" x14ac:dyDescent="0.25">
      <c r="A1021" s="2"/>
      <c r="B1021" s="2"/>
      <c r="C1021" s="246"/>
      <c r="D1021" s="2"/>
      <c r="E1021" s="2"/>
      <c r="F1021" s="246"/>
      <c r="G1021" s="2"/>
    </row>
    <row r="1022" spans="1:7" x14ac:dyDescent="0.25">
      <c r="A1022" s="2"/>
      <c r="B1022" s="2"/>
      <c r="C1022" s="246"/>
      <c r="D1022" s="2"/>
      <c r="E1022" s="2"/>
      <c r="F1022" s="246"/>
      <c r="G1022" s="2"/>
    </row>
    <row r="1023" spans="1:7" x14ac:dyDescent="0.25">
      <c r="A1023" s="2"/>
      <c r="B1023" s="2"/>
      <c r="C1023" s="246"/>
      <c r="D1023" s="2"/>
      <c r="E1023" s="2"/>
      <c r="F1023" s="246"/>
      <c r="G1023" s="2"/>
    </row>
    <row r="1024" spans="1:7" x14ac:dyDescent="0.25">
      <c r="A1024" s="2"/>
      <c r="B1024" s="2"/>
      <c r="C1024" s="246"/>
      <c r="D1024" s="2"/>
      <c r="E1024" s="2"/>
      <c r="F1024" s="246"/>
      <c r="G1024" s="2"/>
    </row>
    <row r="1025" spans="1:7" x14ac:dyDescent="0.25">
      <c r="A1025" s="2"/>
      <c r="B1025" s="2"/>
      <c r="C1025" s="246"/>
      <c r="D1025" s="2"/>
      <c r="E1025" s="2"/>
      <c r="F1025" s="246"/>
      <c r="G1025" s="2"/>
    </row>
    <row r="1026" spans="1:7" x14ac:dyDescent="0.25">
      <c r="A1026" s="2"/>
      <c r="B1026" s="2"/>
      <c r="C1026" s="246"/>
      <c r="D1026" s="2"/>
      <c r="E1026" s="2"/>
      <c r="F1026" s="246"/>
      <c r="G1026" s="2"/>
    </row>
    <row r="1027" spans="1:7" x14ac:dyDescent="0.25">
      <c r="A1027" s="2"/>
      <c r="B1027" s="2"/>
      <c r="C1027" s="246"/>
      <c r="D1027" s="2"/>
      <c r="E1027" s="2"/>
      <c r="F1027" s="246"/>
      <c r="G1027" s="2"/>
    </row>
    <row r="1028" spans="1:7" x14ac:dyDescent="0.25">
      <c r="A1028" s="2"/>
      <c r="B1028" s="2"/>
      <c r="C1028" s="246"/>
      <c r="D1028" s="2"/>
      <c r="E1028" s="2"/>
      <c r="F1028" s="246"/>
      <c r="G1028" s="2"/>
    </row>
    <row r="1029" spans="1:7" x14ac:dyDescent="0.25">
      <c r="A1029" s="2"/>
      <c r="B1029" s="2"/>
      <c r="C1029" s="246"/>
      <c r="D1029" s="2"/>
      <c r="E1029" s="2"/>
      <c r="F1029" s="246"/>
      <c r="G1029" s="2"/>
    </row>
    <row r="1030" spans="1:7" x14ac:dyDescent="0.25">
      <c r="A1030" s="2"/>
      <c r="B1030" s="2"/>
      <c r="C1030" s="246"/>
      <c r="D1030" s="2"/>
      <c r="E1030" s="2"/>
      <c r="F1030" s="246"/>
      <c r="G1030" s="2"/>
    </row>
    <row r="1031" spans="1:7" x14ac:dyDescent="0.25">
      <c r="A1031" s="2"/>
      <c r="B1031" s="2"/>
      <c r="C1031" s="246"/>
      <c r="D1031" s="2"/>
      <c r="E1031" s="2"/>
      <c r="F1031" s="246"/>
      <c r="G1031" s="2"/>
    </row>
    <row r="1032" spans="1:7" x14ac:dyDescent="0.25">
      <c r="A1032" s="2"/>
      <c r="B1032" s="2"/>
      <c r="C1032" s="246"/>
      <c r="D1032" s="2"/>
      <c r="E1032" s="2"/>
      <c r="F1032" s="246"/>
      <c r="G1032" s="2"/>
    </row>
    <row r="1033" spans="1:7" x14ac:dyDescent="0.25">
      <c r="A1033" s="2"/>
      <c r="B1033" s="2"/>
      <c r="C1033" s="246"/>
      <c r="D1033" s="2"/>
      <c r="E1033" s="2"/>
      <c r="F1033" s="246"/>
      <c r="G1033" s="2"/>
    </row>
    <row r="1034" spans="1:7" x14ac:dyDescent="0.25">
      <c r="A1034" s="2"/>
      <c r="B1034" s="2"/>
      <c r="C1034" s="246"/>
      <c r="D1034" s="2"/>
      <c r="E1034" s="2"/>
      <c r="F1034" s="246"/>
      <c r="G1034" s="2"/>
    </row>
    <row r="1035" spans="1:7" x14ac:dyDescent="0.25">
      <c r="A1035" s="2"/>
      <c r="B1035" s="2"/>
      <c r="C1035" s="246"/>
      <c r="D1035" s="2"/>
      <c r="E1035" s="2"/>
      <c r="F1035" s="246"/>
      <c r="G1035" s="2"/>
    </row>
    <row r="1036" spans="1:7" x14ac:dyDescent="0.25">
      <c r="A1036" s="2"/>
      <c r="B1036" s="2"/>
      <c r="C1036" s="246"/>
      <c r="D1036" s="2"/>
      <c r="E1036" s="2"/>
      <c r="F1036" s="246"/>
      <c r="G1036" s="2"/>
    </row>
    <row r="1037" spans="1:7" x14ac:dyDescent="0.25">
      <c r="A1037" s="2"/>
      <c r="B1037" s="2"/>
      <c r="C1037" s="246"/>
      <c r="D1037" s="2"/>
      <c r="E1037" s="2"/>
      <c r="F1037" s="246"/>
      <c r="G1037" s="2"/>
    </row>
    <row r="1038" spans="1:7" x14ac:dyDescent="0.25">
      <c r="A1038" s="2"/>
      <c r="B1038" s="2"/>
      <c r="C1038" s="246"/>
      <c r="D1038" s="2"/>
      <c r="E1038" s="2"/>
      <c r="F1038" s="246"/>
      <c r="G1038" s="2"/>
    </row>
    <row r="1039" spans="1:7" x14ac:dyDescent="0.25">
      <c r="A1039" s="2"/>
      <c r="B1039" s="2"/>
      <c r="C1039" s="246"/>
      <c r="D1039" s="2"/>
      <c r="E1039" s="2"/>
      <c r="F1039" s="246"/>
      <c r="G1039" s="2"/>
    </row>
    <row r="1040" spans="1:7" x14ac:dyDescent="0.25">
      <c r="A1040" s="2"/>
      <c r="B1040" s="2"/>
      <c r="C1040" s="246"/>
      <c r="D1040" s="2"/>
      <c r="E1040" s="2"/>
      <c r="F1040" s="246"/>
      <c r="G1040" s="2"/>
    </row>
    <row r="1041" spans="1:7" x14ac:dyDescent="0.25">
      <c r="A1041" s="2"/>
      <c r="B1041" s="2"/>
      <c r="C1041" s="246"/>
      <c r="D1041" s="2"/>
      <c r="E1041" s="2"/>
      <c r="F1041" s="246"/>
      <c r="G1041" s="2"/>
    </row>
    <row r="1042" spans="1:7" x14ac:dyDescent="0.25">
      <c r="A1042" s="2"/>
      <c r="B1042" s="2"/>
      <c r="C1042" s="246"/>
      <c r="D1042" s="2"/>
      <c r="E1042" s="2"/>
      <c r="F1042" s="246"/>
      <c r="G1042" s="2"/>
    </row>
    <row r="1043" spans="1:7" x14ac:dyDescent="0.25">
      <c r="A1043" s="2"/>
      <c r="B1043" s="2"/>
      <c r="C1043" s="246"/>
      <c r="D1043" s="2"/>
      <c r="E1043" s="2"/>
      <c r="F1043" s="246"/>
      <c r="G1043" s="2"/>
    </row>
    <row r="1044" spans="1:7" x14ac:dyDescent="0.25">
      <c r="A1044" s="2"/>
      <c r="B1044" s="2"/>
      <c r="C1044" s="246"/>
      <c r="D1044" s="2"/>
      <c r="E1044" s="2"/>
      <c r="F1044" s="246"/>
      <c r="G1044" s="2"/>
    </row>
    <row r="1045" spans="1:7" x14ac:dyDescent="0.25">
      <c r="A1045" s="2"/>
      <c r="B1045" s="2"/>
      <c r="C1045" s="246"/>
      <c r="D1045" s="2"/>
      <c r="E1045" s="2"/>
      <c r="F1045" s="246"/>
      <c r="G1045" s="2"/>
    </row>
    <row r="1046" spans="1:7" x14ac:dyDescent="0.25">
      <c r="A1046" s="2"/>
      <c r="B1046" s="2"/>
      <c r="C1046" s="246"/>
      <c r="D1046" s="2"/>
      <c r="E1046" s="2"/>
      <c r="F1046" s="246"/>
      <c r="G1046" s="2"/>
    </row>
    <row r="1047" spans="1:7" x14ac:dyDescent="0.25">
      <c r="A1047" s="2"/>
      <c r="B1047" s="2"/>
      <c r="C1047" s="246"/>
      <c r="D1047" s="2"/>
      <c r="E1047" s="2"/>
      <c r="F1047" s="246"/>
      <c r="G1047" s="2"/>
    </row>
    <row r="1048" spans="1:7" x14ac:dyDescent="0.25">
      <c r="A1048" s="2"/>
      <c r="B1048" s="2"/>
      <c r="C1048" s="246"/>
      <c r="D1048" s="2"/>
      <c r="E1048" s="2"/>
      <c r="F1048" s="246"/>
      <c r="G1048" s="2"/>
    </row>
    <row r="1049" spans="1:7" x14ac:dyDescent="0.25">
      <c r="A1049" s="2"/>
      <c r="B1049" s="2"/>
      <c r="C1049" s="246"/>
      <c r="D1049" s="2"/>
      <c r="E1049" s="2"/>
      <c r="F1049" s="246"/>
      <c r="G1049" s="2"/>
    </row>
    <row r="1050" spans="1:7" x14ac:dyDescent="0.25">
      <c r="A1050" s="2"/>
      <c r="B1050" s="2"/>
      <c r="C1050" s="246"/>
      <c r="D1050" s="2"/>
      <c r="E1050" s="2"/>
      <c r="F1050" s="246"/>
      <c r="G1050" s="2"/>
    </row>
    <row r="1051" spans="1:7" x14ac:dyDescent="0.25">
      <c r="A1051" s="2"/>
      <c r="B1051" s="2"/>
      <c r="C1051" s="246"/>
      <c r="D1051" s="2"/>
      <c r="E1051" s="2"/>
      <c r="F1051" s="246"/>
      <c r="G1051" s="2"/>
    </row>
    <row r="1052" spans="1:7" x14ac:dyDescent="0.25">
      <c r="A1052" s="2"/>
      <c r="B1052" s="2"/>
      <c r="C1052" s="246"/>
      <c r="D1052" s="2"/>
      <c r="E1052" s="2"/>
      <c r="F1052" s="246"/>
      <c r="G1052" s="2"/>
    </row>
    <row r="1053" spans="1:7" x14ac:dyDescent="0.25">
      <c r="A1053" s="2"/>
      <c r="B1053" s="2"/>
      <c r="C1053" s="246"/>
      <c r="D1053" s="2"/>
      <c r="E1053" s="2"/>
      <c r="F1053" s="246"/>
      <c r="G1053" s="2"/>
    </row>
    <row r="1054" spans="1:7" x14ac:dyDescent="0.25">
      <c r="A1054" s="2"/>
      <c r="B1054" s="2"/>
      <c r="C1054" s="246"/>
      <c r="D1054" s="2"/>
      <c r="E1054" s="2"/>
      <c r="F1054" s="246"/>
      <c r="G1054" s="2"/>
    </row>
    <row r="1055" spans="1:7" x14ac:dyDescent="0.25">
      <c r="A1055" s="2"/>
      <c r="B1055" s="2"/>
      <c r="C1055" s="246"/>
      <c r="D1055" s="2"/>
      <c r="E1055" s="2"/>
      <c r="F1055" s="246"/>
      <c r="G1055" s="2"/>
    </row>
    <row r="1056" spans="1:7" x14ac:dyDescent="0.25">
      <c r="A1056" s="2"/>
      <c r="B1056" s="2"/>
      <c r="C1056" s="246"/>
      <c r="D1056" s="2"/>
      <c r="E1056" s="2"/>
      <c r="F1056" s="246"/>
      <c r="G1056" s="2"/>
    </row>
    <row r="1057" spans="1:7" x14ac:dyDescent="0.25">
      <c r="A1057" s="2"/>
      <c r="B1057" s="2"/>
      <c r="C1057" s="246"/>
      <c r="D1057" s="2"/>
      <c r="E1057" s="2"/>
      <c r="F1057" s="246"/>
      <c r="G1057" s="2"/>
    </row>
    <row r="1058" spans="1:7" x14ac:dyDescent="0.25">
      <c r="A1058" s="2"/>
      <c r="B1058" s="2"/>
      <c r="C1058" s="246"/>
      <c r="D1058" s="2"/>
      <c r="E1058" s="2"/>
      <c r="F1058" s="246"/>
      <c r="G1058" s="2"/>
    </row>
    <row r="1059" spans="1:7" x14ac:dyDescent="0.25">
      <c r="A1059" s="2"/>
      <c r="B1059" s="2"/>
      <c r="C1059" s="246"/>
      <c r="D1059" s="2"/>
      <c r="E1059" s="2"/>
      <c r="F1059" s="246"/>
      <c r="G1059" s="2"/>
    </row>
    <row r="1060" spans="1:7" x14ac:dyDescent="0.25">
      <c r="A1060" s="2"/>
      <c r="B1060" s="2"/>
      <c r="C1060" s="246"/>
      <c r="D1060" s="2"/>
      <c r="E1060" s="2"/>
      <c r="F1060" s="246"/>
      <c r="G1060" s="2"/>
    </row>
    <row r="1061" spans="1:7" x14ac:dyDescent="0.25">
      <c r="A1061" s="2"/>
      <c r="B1061" s="2"/>
      <c r="C1061" s="246"/>
      <c r="D1061" s="2"/>
      <c r="E1061" s="2"/>
      <c r="F1061" s="246"/>
      <c r="G1061" s="2"/>
    </row>
    <row r="1062" spans="1:7" x14ac:dyDescent="0.25">
      <c r="A1062" s="2"/>
      <c r="B1062" s="2"/>
      <c r="C1062" s="246"/>
      <c r="D1062" s="2"/>
      <c r="E1062" s="2"/>
      <c r="F1062" s="246"/>
      <c r="G1062" s="2"/>
    </row>
    <row r="1063" spans="1:7" x14ac:dyDescent="0.25">
      <c r="A1063" s="2"/>
      <c r="B1063" s="2"/>
      <c r="C1063" s="246"/>
      <c r="D1063" s="2"/>
      <c r="E1063" s="2"/>
      <c r="F1063" s="246"/>
      <c r="G1063" s="2"/>
    </row>
    <row r="1064" spans="1:7" x14ac:dyDescent="0.25">
      <c r="A1064" s="2"/>
      <c r="B1064" s="2"/>
      <c r="C1064" s="246"/>
      <c r="D1064" s="2"/>
      <c r="E1064" s="2"/>
      <c r="F1064" s="246"/>
      <c r="G1064" s="2"/>
    </row>
    <row r="1065" spans="1:7" x14ac:dyDescent="0.25">
      <c r="A1065" s="2"/>
      <c r="B1065" s="2"/>
      <c r="C1065" s="246"/>
      <c r="D1065" s="2"/>
      <c r="E1065" s="2"/>
      <c r="F1065" s="246"/>
      <c r="G1065" s="2"/>
    </row>
    <row r="1066" spans="1:7" x14ac:dyDescent="0.25">
      <c r="A1066" s="2"/>
      <c r="B1066" s="2"/>
      <c r="C1066" s="246"/>
      <c r="D1066" s="2"/>
      <c r="E1066" s="2"/>
      <c r="F1066" s="246"/>
      <c r="G1066" s="2"/>
    </row>
    <row r="1067" spans="1:7" x14ac:dyDescent="0.25">
      <c r="A1067" s="2"/>
      <c r="B1067" s="2"/>
      <c r="C1067" s="246"/>
      <c r="D1067" s="2"/>
      <c r="E1067" s="2"/>
      <c r="F1067" s="246"/>
      <c r="G1067" s="2"/>
    </row>
    <row r="1068" spans="1:7" x14ac:dyDescent="0.25">
      <c r="A1068" s="2"/>
      <c r="B1068" s="2"/>
      <c r="C1068" s="246"/>
      <c r="D1068" s="2"/>
      <c r="E1068" s="2"/>
      <c r="F1068" s="246"/>
      <c r="G1068" s="2"/>
    </row>
    <row r="1069" spans="1:7" x14ac:dyDescent="0.25">
      <c r="A1069" s="2"/>
      <c r="B1069" s="2"/>
      <c r="C1069" s="246"/>
      <c r="D1069" s="2"/>
      <c r="E1069" s="2"/>
      <c r="F1069" s="246"/>
      <c r="G1069" s="2"/>
    </row>
    <row r="1070" spans="1:7" x14ac:dyDescent="0.25">
      <c r="A1070" s="2"/>
      <c r="B1070" s="2"/>
      <c r="C1070" s="246"/>
      <c r="D1070" s="2"/>
      <c r="E1070" s="2"/>
      <c r="F1070" s="246"/>
      <c r="G1070" s="2"/>
    </row>
    <row r="1071" spans="1:7" x14ac:dyDescent="0.25">
      <c r="A1071" s="2"/>
      <c r="B1071" s="2"/>
      <c r="C1071" s="246"/>
      <c r="D1071" s="2"/>
      <c r="E1071" s="2"/>
      <c r="F1071" s="246"/>
      <c r="G1071" s="2"/>
    </row>
    <row r="1072" spans="1:7" x14ac:dyDescent="0.25">
      <c r="A1072" s="2"/>
      <c r="B1072" s="2"/>
      <c r="C1072" s="246"/>
      <c r="D1072" s="2"/>
      <c r="E1072" s="2"/>
      <c r="F1072" s="246"/>
      <c r="G1072" s="2"/>
    </row>
    <row r="1073" spans="1:7" x14ac:dyDescent="0.25">
      <c r="A1073" s="2"/>
      <c r="B1073" s="2"/>
      <c r="C1073" s="246"/>
      <c r="D1073" s="2"/>
      <c r="E1073" s="2"/>
      <c r="F1073" s="246"/>
      <c r="G1073" s="2"/>
    </row>
    <row r="1074" spans="1:7" x14ac:dyDescent="0.25">
      <c r="A1074" s="2"/>
      <c r="B1074" s="2"/>
      <c r="C1074" s="246"/>
      <c r="D1074" s="2"/>
      <c r="E1074" s="2"/>
      <c r="F1074" s="246"/>
      <c r="G1074" s="2"/>
    </row>
    <row r="1075" spans="1:7" x14ac:dyDescent="0.25">
      <c r="A1075" s="2"/>
      <c r="B1075" s="2"/>
      <c r="C1075" s="246"/>
      <c r="D1075" s="2"/>
      <c r="E1075" s="2"/>
      <c r="F1075" s="246"/>
      <c r="G1075" s="2"/>
    </row>
    <row r="1076" spans="1:7" x14ac:dyDescent="0.25">
      <c r="A1076" s="2"/>
      <c r="B1076" s="2"/>
      <c r="C1076" s="246"/>
      <c r="D1076" s="2"/>
      <c r="E1076" s="2"/>
      <c r="F1076" s="246"/>
      <c r="G1076" s="2"/>
    </row>
    <row r="1077" spans="1:7" x14ac:dyDescent="0.25">
      <c r="A1077" s="2"/>
      <c r="B1077" s="2"/>
      <c r="C1077" s="246"/>
      <c r="D1077" s="2"/>
      <c r="E1077" s="2"/>
      <c r="F1077" s="246"/>
      <c r="G1077" s="2"/>
    </row>
    <row r="1078" spans="1:7" x14ac:dyDescent="0.25">
      <c r="A1078" s="2"/>
      <c r="B1078" s="2"/>
      <c r="C1078" s="246"/>
      <c r="D1078" s="2"/>
      <c r="E1078" s="2"/>
      <c r="F1078" s="246"/>
      <c r="G1078" s="2"/>
    </row>
    <row r="1079" spans="1:7" x14ac:dyDescent="0.25">
      <c r="A1079" s="2"/>
      <c r="B1079" s="2"/>
      <c r="C1079" s="246"/>
      <c r="D1079" s="2"/>
      <c r="E1079" s="2"/>
      <c r="F1079" s="246"/>
      <c r="G1079" s="2"/>
    </row>
    <row r="1080" spans="1:7" x14ac:dyDescent="0.25">
      <c r="A1080" s="2"/>
      <c r="B1080" s="2"/>
      <c r="C1080" s="246"/>
      <c r="D1080" s="2"/>
      <c r="E1080" s="2"/>
      <c r="F1080" s="246"/>
      <c r="G1080" s="2"/>
    </row>
    <row r="1081" spans="1:7" x14ac:dyDescent="0.25">
      <c r="A1081" s="2"/>
      <c r="B1081" s="2"/>
      <c r="C1081" s="246"/>
      <c r="D1081" s="2"/>
      <c r="E1081" s="2"/>
      <c r="F1081" s="246"/>
      <c r="G1081" s="2"/>
    </row>
    <row r="1082" spans="1:7" x14ac:dyDescent="0.25">
      <c r="A1082" s="2"/>
      <c r="B1082" s="2"/>
      <c r="C1082" s="246"/>
      <c r="D1082" s="2"/>
      <c r="E1082" s="2"/>
      <c r="F1082" s="246"/>
      <c r="G1082" s="2"/>
    </row>
    <row r="1083" spans="1:7" x14ac:dyDescent="0.25">
      <c r="A1083" s="2"/>
      <c r="B1083" s="2"/>
      <c r="C1083" s="246"/>
      <c r="D1083" s="2"/>
      <c r="E1083" s="2"/>
      <c r="F1083" s="246"/>
      <c r="G1083" s="2"/>
    </row>
    <row r="1084" spans="1:7" x14ac:dyDescent="0.25">
      <c r="A1084" s="2"/>
      <c r="B1084" s="2"/>
      <c r="C1084" s="246"/>
      <c r="D1084" s="2"/>
      <c r="E1084" s="2"/>
      <c r="F1084" s="246"/>
      <c r="G1084" s="2"/>
    </row>
    <row r="1085" spans="1:7" x14ac:dyDescent="0.25">
      <c r="A1085" s="2"/>
      <c r="B1085" s="2"/>
      <c r="C1085" s="246"/>
      <c r="D1085" s="2"/>
      <c r="E1085" s="2"/>
      <c r="F1085" s="246"/>
      <c r="G1085" s="2"/>
    </row>
    <row r="1086" spans="1:7" x14ac:dyDescent="0.25">
      <c r="A1086" s="2"/>
      <c r="B1086" s="2"/>
      <c r="C1086" s="246"/>
      <c r="D1086" s="2"/>
      <c r="E1086" s="2"/>
      <c r="F1086" s="246"/>
      <c r="G1086" s="2"/>
    </row>
    <row r="1087" spans="1:7" x14ac:dyDescent="0.25">
      <c r="A1087" s="2"/>
      <c r="B1087" s="2"/>
      <c r="C1087" s="246"/>
      <c r="D1087" s="2"/>
      <c r="E1087" s="2"/>
      <c r="F1087" s="246"/>
      <c r="G1087" s="2"/>
    </row>
    <row r="1088" spans="1:7" x14ac:dyDescent="0.25">
      <c r="A1088" s="2"/>
      <c r="B1088" s="2"/>
      <c r="C1088" s="246"/>
      <c r="D1088" s="2"/>
      <c r="E1088" s="2"/>
      <c r="F1088" s="246"/>
      <c r="G1088" s="2"/>
    </row>
    <row r="1089" spans="1:7" x14ac:dyDescent="0.25">
      <c r="A1089" s="2"/>
      <c r="B1089" s="2"/>
      <c r="C1089" s="246"/>
      <c r="D1089" s="2"/>
      <c r="E1089" s="2"/>
      <c r="F1089" s="246"/>
      <c r="G1089" s="2"/>
    </row>
    <row r="1090" spans="1:7" x14ac:dyDescent="0.25">
      <c r="A1090" s="2"/>
      <c r="B1090" s="2"/>
      <c r="C1090" s="246"/>
      <c r="D1090" s="2"/>
      <c r="E1090" s="2"/>
      <c r="F1090" s="246"/>
      <c r="G1090" s="2"/>
    </row>
    <row r="1091" spans="1:7" x14ac:dyDescent="0.25">
      <c r="A1091" s="2"/>
      <c r="B1091" s="2"/>
      <c r="C1091" s="246"/>
      <c r="D1091" s="2"/>
      <c r="E1091" s="2"/>
      <c r="F1091" s="246"/>
      <c r="G1091" s="2"/>
    </row>
    <row r="1092" spans="1:7" x14ac:dyDescent="0.25">
      <c r="A1092" s="2"/>
      <c r="B1092" s="2"/>
      <c r="C1092" s="246"/>
      <c r="D1092" s="2"/>
      <c r="E1092" s="2"/>
      <c r="F1092" s="246"/>
      <c r="G1092" s="2"/>
    </row>
    <row r="1093" spans="1:7" x14ac:dyDescent="0.25">
      <c r="A1093" s="2"/>
      <c r="B1093" s="2"/>
      <c r="C1093" s="246"/>
      <c r="D1093" s="2"/>
      <c r="E1093" s="2"/>
      <c r="F1093" s="246"/>
      <c r="G1093" s="2"/>
    </row>
    <row r="1094" spans="1:7" x14ac:dyDescent="0.25">
      <c r="A1094" s="2"/>
      <c r="B1094" s="2"/>
      <c r="C1094" s="246"/>
      <c r="D1094" s="2"/>
      <c r="E1094" s="2"/>
      <c r="F1094" s="246"/>
      <c r="G1094" s="2"/>
    </row>
    <row r="1095" spans="1:7" x14ac:dyDescent="0.25">
      <c r="A1095" s="2"/>
      <c r="B1095" s="2"/>
      <c r="C1095" s="246"/>
      <c r="D1095" s="2"/>
      <c r="E1095" s="2"/>
      <c r="F1095" s="246"/>
      <c r="G1095" s="2"/>
    </row>
    <row r="1096" spans="1:7" x14ac:dyDescent="0.25">
      <c r="A1096" s="2"/>
      <c r="B1096" s="2"/>
      <c r="C1096" s="246"/>
      <c r="D1096" s="2"/>
      <c r="E1096" s="2"/>
      <c r="F1096" s="246"/>
      <c r="G1096" s="2"/>
    </row>
    <row r="1097" spans="1:7" x14ac:dyDescent="0.25">
      <c r="A1097" s="2"/>
      <c r="B1097" s="2"/>
      <c r="C1097" s="246"/>
      <c r="D1097" s="2"/>
      <c r="E1097" s="2"/>
      <c r="F1097" s="246"/>
      <c r="G1097" s="2"/>
    </row>
    <row r="1098" spans="1:7" x14ac:dyDescent="0.25">
      <c r="A1098" s="2"/>
      <c r="B1098" s="2"/>
      <c r="C1098" s="246"/>
      <c r="D1098" s="2"/>
      <c r="E1098" s="2"/>
      <c r="F1098" s="246"/>
      <c r="G1098" s="2"/>
    </row>
    <row r="1099" spans="1:7" x14ac:dyDescent="0.25">
      <c r="A1099" s="2"/>
      <c r="B1099" s="2"/>
      <c r="C1099" s="246"/>
      <c r="D1099" s="2"/>
      <c r="E1099" s="2"/>
      <c r="F1099" s="246"/>
      <c r="G1099" s="2"/>
    </row>
    <row r="1100" spans="1:7" x14ac:dyDescent="0.25">
      <c r="A1100" s="2"/>
      <c r="B1100" s="2"/>
      <c r="C1100" s="246"/>
      <c r="D1100" s="2"/>
      <c r="E1100" s="2"/>
      <c r="F1100" s="246"/>
      <c r="G1100" s="2"/>
    </row>
    <row r="1101" spans="1:7" x14ac:dyDescent="0.25">
      <c r="A1101" s="2"/>
      <c r="B1101" s="2"/>
      <c r="C1101" s="246"/>
      <c r="D1101" s="2"/>
      <c r="E1101" s="2"/>
      <c r="F1101" s="246"/>
      <c r="G1101" s="2"/>
    </row>
    <row r="1102" spans="1:7" x14ac:dyDescent="0.25">
      <c r="A1102" s="2"/>
      <c r="B1102" s="2"/>
      <c r="C1102" s="246"/>
      <c r="D1102" s="2"/>
      <c r="E1102" s="2"/>
      <c r="F1102" s="246"/>
      <c r="G1102" s="2"/>
    </row>
    <row r="1103" spans="1:7" x14ac:dyDescent="0.25">
      <c r="A1103" s="2"/>
      <c r="B1103" s="2"/>
      <c r="C1103" s="246"/>
      <c r="D1103" s="2"/>
      <c r="E1103" s="2"/>
      <c r="F1103" s="246"/>
      <c r="G1103" s="2"/>
    </row>
    <row r="1104" spans="1:7" x14ac:dyDescent="0.25">
      <c r="A1104" s="2"/>
      <c r="B1104" s="2"/>
      <c r="C1104" s="246"/>
      <c r="D1104" s="2"/>
      <c r="E1104" s="2"/>
      <c r="F1104" s="246"/>
      <c r="G1104" s="2"/>
    </row>
    <row r="1105" spans="1:7" x14ac:dyDescent="0.25">
      <c r="A1105" s="2"/>
      <c r="B1105" s="2"/>
      <c r="C1105" s="246"/>
      <c r="D1105" s="2"/>
      <c r="E1105" s="2"/>
      <c r="F1105" s="246"/>
      <c r="G1105" s="2"/>
    </row>
    <row r="1106" spans="1:7" x14ac:dyDescent="0.25">
      <c r="A1106" s="2"/>
      <c r="B1106" s="2"/>
      <c r="C1106" s="246"/>
      <c r="D1106" s="2"/>
      <c r="E1106" s="2"/>
      <c r="F1106" s="246"/>
      <c r="G1106" s="2"/>
    </row>
    <row r="1107" spans="1:7" x14ac:dyDescent="0.25">
      <c r="A1107" s="2"/>
      <c r="B1107" s="2"/>
      <c r="C1107" s="246"/>
      <c r="D1107" s="2"/>
      <c r="E1107" s="2"/>
      <c r="F1107" s="246"/>
      <c r="G1107" s="2"/>
    </row>
    <row r="1108" spans="1:7" x14ac:dyDescent="0.25">
      <c r="A1108" s="2"/>
      <c r="B1108" s="2"/>
      <c r="C1108" s="246"/>
      <c r="D1108" s="2"/>
      <c r="E1108" s="2"/>
      <c r="F1108" s="246"/>
      <c r="G1108" s="2"/>
    </row>
    <row r="1109" spans="1:7" x14ac:dyDescent="0.25">
      <c r="A1109" s="2"/>
      <c r="B1109" s="2"/>
      <c r="C1109" s="246"/>
      <c r="D1109" s="2"/>
      <c r="E1109" s="2"/>
      <c r="F1109" s="246"/>
      <c r="G1109" s="2"/>
    </row>
    <row r="1110" spans="1:7" x14ac:dyDescent="0.25">
      <c r="A1110" s="2"/>
      <c r="B1110" s="2"/>
      <c r="C1110" s="246"/>
      <c r="D1110" s="2"/>
      <c r="E1110" s="2"/>
      <c r="F1110" s="246"/>
      <c r="G1110" s="2"/>
    </row>
    <row r="1111" spans="1:7" x14ac:dyDescent="0.25">
      <c r="A1111" s="2"/>
      <c r="B1111" s="2"/>
      <c r="C1111" s="246"/>
      <c r="D1111" s="2"/>
      <c r="E1111" s="2"/>
      <c r="F1111" s="246"/>
      <c r="G1111" s="2"/>
    </row>
    <row r="1112" spans="1:7" x14ac:dyDescent="0.25">
      <c r="A1112" s="2"/>
      <c r="B1112" s="2"/>
      <c r="C1112" s="246"/>
      <c r="D1112" s="2"/>
      <c r="E1112" s="2"/>
      <c r="F1112" s="246"/>
      <c r="G1112" s="2"/>
    </row>
    <row r="1113" spans="1:7" x14ac:dyDescent="0.25">
      <c r="A1113" s="2"/>
      <c r="B1113" s="2"/>
      <c r="C1113" s="246"/>
      <c r="D1113" s="2"/>
      <c r="E1113" s="2"/>
      <c r="F1113" s="246"/>
      <c r="G1113" s="2"/>
    </row>
    <row r="1114" spans="1:7" x14ac:dyDescent="0.25">
      <c r="A1114" s="2"/>
      <c r="B1114" s="2"/>
      <c r="C1114" s="246"/>
      <c r="D1114" s="2"/>
      <c r="E1114" s="2"/>
      <c r="F1114" s="246"/>
      <c r="G1114" s="2"/>
    </row>
    <row r="1115" spans="1:7" x14ac:dyDescent="0.25">
      <c r="A1115" s="2"/>
      <c r="B1115" s="2"/>
      <c r="C1115" s="246"/>
      <c r="D1115" s="2"/>
      <c r="E1115" s="2"/>
      <c r="F1115" s="246"/>
      <c r="G1115" s="2"/>
    </row>
    <row r="1116" spans="1:7" x14ac:dyDescent="0.25">
      <c r="A1116" s="2"/>
      <c r="B1116" s="2"/>
      <c r="C1116" s="246"/>
      <c r="D1116" s="2"/>
      <c r="E1116" s="2"/>
      <c r="F1116" s="246"/>
      <c r="G1116" s="2"/>
    </row>
    <row r="1117" spans="1:7" x14ac:dyDescent="0.25">
      <c r="A1117" s="2"/>
      <c r="B1117" s="2"/>
      <c r="C1117" s="246"/>
      <c r="D1117" s="2"/>
      <c r="E1117" s="2"/>
      <c r="F1117" s="246"/>
      <c r="G1117" s="2"/>
    </row>
    <row r="1118" spans="1:7" x14ac:dyDescent="0.25">
      <c r="A1118" s="2"/>
      <c r="B1118" s="2"/>
      <c r="C1118" s="246"/>
      <c r="D1118" s="2"/>
      <c r="E1118" s="2"/>
      <c r="F1118" s="246"/>
      <c r="G1118" s="2"/>
    </row>
    <row r="1119" spans="1:7" x14ac:dyDescent="0.25">
      <c r="A1119" s="2"/>
      <c r="B1119" s="2"/>
      <c r="C1119" s="246"/>
      <c r="D1119" s="2"/>
      <c r="E1119" s="2"/>
      <c r="F1119" s="246"/>
      <c r="G1119" s="2"/>
    </row>
    <row r="1120" spans="1:7" x14ac:dyDescent="0.25">
      <c r="A1120" s="2"/>
      <c r="B1120" s="2"/>
      <c r="C1120" s="246"/>
      <c r="D1120" s="2"/>
      <c r="E1120" s="2"/>
      <c r="F1120" s="246"/>
      <c r="G1120" s="2"/>
    </row>
    <row r="1121" spans="1:7" x14ac:dyDescent="0.25">
      <c r="A1121" s="2"/>
      <c r="B1121" s="2"/>
      <c r="C1121" s="246"/>
      <c r="D1121" s="2"/>
      <c r="E1121" s="2"/>
      <c r="F1121" s="246"/>
      <c r="G1121" s="2"/>
    </row>
    <row r="1122" spans="1:7" x14ac:dyDescent="0.25">
      <c r="A1122" s="2"/>
      <c r="B1122" s="2"/>
      <c r="C1122" s="246"/>
      <c r="D1122" s="2"/>
      <c r="E1122" s="2"/>
      <c r="F1122" s="246"/>
      <c r="G1122" s="2"/>
    </row>
    <row r="1123" spans="1:7" x14ac:dyDescent="0.25">
      <c r="A1123" s="2"/>
      <c r="B1123" s="2"/>
      <c r="C1123" s="246"/>
      <c r="D1123" s="2"/>
      <c r="E1123" s="2"/>
      <c r="F1123" s="246"/>
      <c r="G1123" s="2"/>
    </row>
    <row r="1124" spans="1:7" x14ac:dyDescent="0.25">
      <c r="A1124" s="2"/>
      <c r="B1124" s="2"/>
      <c r="C1124" s="246"/>
      <c r="D1124" s="2"/>
      <c r="E1124" s="2"/>
      <c r="F1124" s="246"/>
      <c r="G1124" s="2"/>
    </row>
    <row r="1125" spans="1:7" x14ac:dyDescent="0.25">
      <c r="A1125" s="2"/>
      <c r="B1125" s="2"/>
      <c r="C1125" s="246"/>
      <c r="D1125" s="2"/>
      <c r="E1125" s="2"/>
      <c r="F1125" s="246"/>
      <c r="G1125" s="2"/>
    </row>
    <row r="1126" spans="1:7" x14ac:dyDescent="0.25">
      <c r="A1126" s="2"/>
      <c r="B1126" s="2"/>
      <c r="C1126" s="246"/>
      <c r="D1126" s="2"/>
      <c r="E1126" s="2"/>
      <c r="F1126" s="246"/>
      <c r="G1126" s="2"/>
    </row>
    <row r="1127" spans="1:7" x14ac:dyDescent="0.25">
      <c r="A1127" s="2"/>
      <c r="B1127" s="2"/>
      <c r="C1127" s="246"/>
      <c r="D1127" s="2"/>
      <c r="E1127" s="2"/>
      <c r="F1127" s="246"/>
      <c r="G1127" s="2"/>
    </row>
    <row r="1128" spans="1:7" x14ac:dyDescent="0.25">
      <c r="A1128" s="2"/>
      <c r="B1128" s="2"/>
      <c r="C1128" s="246"/>
      <c r="D1128" s="2"/>
      <c r="E1128" s="2"/>
      <c r="F1128" s="246"/>
      <c r="G1128" s="2"/>
    </row>
    <row r="1129" spans="1:7" x14ac:dyDescent="0.25">
      <c r="A1129" s="2"/>
      <c r="B1129" s="2"/>
      <c r="C1129" s="246"/>
      <c r="D1129" s="2"/>
      <c r="E1129" s="2"/>
      <c r="F1129" s="246"/>
      <c r="G1129" s="2"/>
    </row>
    <row r="1130" spans="1:7" x14ac:dyDescent="0.25">
      <c r="A1130" s="2"/>
      <c r="B1130" s="2"/>
      <c r="C1130" s="246"/>
      <c r="D1130" s="2"/>
      <c r="E1130" s="2"/>
      <c r="F1130" s="246"/>
      <c r="G1130" s="2"/>
    </row>
    <row r="1131" spans="1:7" x14ac:dyDescent="0.25">
      <c r="A1131" s="2"/>
      <c r="B1131" s="2"/>
      <c r="C1131" s="246"/>
      <c r="D1131" s="2"/>
      <c r="E1131" s="2"/>
      <c r="F1131" s="246"/>
      <c r="G1131" s="2"/>
    </row>
    <row r="1132" spans="1:7" x14ac:dyDescent="0.25">
      <c r="A1132" s="2"/>
      <c r="B1132" s="2"/>
      <c r="C1132" s="246"/>
      <c r="D1132" s="2"/>
      <c r="E1132" s="2"/>
      <c r="F1132" s="246"/>
      <c r="G1132" s="2"/>
    </row>
    <row r="1133" spans="1:7" x14ac:dyDescent="0.25">
      <c r="A1133" s="2"/>
      <c r="B1133" s="2"/>
      <c r="C1133" s="246"/>
      <c r="D1133" s="2"/>
      <c r="E1133" s="2"/>
      <c r="F1133" s="246"/>
      <c r="G1133" s="2"/>
    </row>
    <row r="1134" spans="1:7" x14ac:dyDescent="0.25">
      <c r="A1134" s="2"/>
      <c r="B1134" s="2"/>
      <c r="C1134" s="246"/>
      <c r="D1134" s="2"/>
      <c r="E1134" s="2"/>
      <c r="F1134" s="246"/>
      <c r="G1134" s="2"/>
    </row>
    <row r="1135" spans="1:7" x14ac:dyDescent="0.25">
      <c r="A1135" s="2"/>
      <c r="B1135" s="2"/>
      <c r="C1135" s="246"/>
      <c r="D1135" s="2"/>
      <c r="E1135" s="2"/>
      <c r="F1135" s="246"/>
      <c r="G1135" s="2"/>
    </row>
    <row r="1136" spans="1:7" x14ac:dyDescent="0.25">
      <c r="A1136" s="2"/>
      <c r="B1136" s="2"/>
      <c r="C1136" s="246"/>
      <c r="D1136" s="2"/>
      <c r="E1136" s="2"/>
      <c r="F1136" s="246"/>
      <c r="G1136" s="2"/>
    </row>
    <row r="1137" spans="1:7" x14ac:dyDescent="0.25">
      <c r="A1137" s="2"/>
      <c r="B1137" s="2"/>
      <c r="C1137" s="246"/>
      <c r="D1137" s="2"/>
      <c r="E1137" s="2"/>
      <c r="F1137" s="246"/>
      <c r="G1137" s="2"/>
    </row>
    <row r="1138" spans="1:7" x14ac:dyDescent="0.25">
      <c r="A1138" s="2"/>
      <c r="B1138" s="2"/>
      <c r="C1138" s="246"/>
      <c r="D1138" s="2"/>
      <c r="E1138" s="2"/>
      <c r="F1138" s="246"/>
      <c r="G1138" s="2"/>
    </row>
    <row r="1139" spans="1:7" x14ac:dyDescent="0.25">
      <c r="A1139" s="2"/>
      <c r="B1139" s="2"/>
      <c r="C1139" s="246"/>
      <c r="D1139" s="2"/>
      <c r="E1139" s="2"/>
      <c r="F1139" s="246"/>
      <c r="G1139" s="2"/>
    </row>
    <row r="1140" spans="1:7" x14ac:dyDescent="0.25">
      <c r="A1140" s="2"/>
      <c r="B1140" s="2"/>
      <c r="C1140" s="246"/>
      <c r="D1140" s="2"/>
      <c r="E1140" s="2"/>
      <c r="F1140" s="246"/>
      <c r="G1140" s="2"/>
    </row>
    <row r="1141" spans="1:7" x14ac:dyDescent="0.25">
      <c r="A1141" s="2"/>
      <c r="B1141" s="2"/>
      <c r="C1141" s="246"/>
      <c r="D1141" s="2"/>
      <c r="E1141" s="2"/>
      <c r="F1141" s="246"/>
      <c r="G1141" s="2"/>
    </row>
    <row r="1142" spans="1:7" x14ac:dyDescent="0.25">
      <c r="A1142" s="2"/>
      <c r="B1142" s="2"/>
      <c r="C1142" s="246"/>
      <c r="D1142" s="2"/>
      <c r="E1142" s="2"/>
      <c r="F1142" s="246"/>
      <c r="G1142" s="2"/>
    </row>
    <row r="1143" spans="1:7" x14ac:dyDescent="0.25">
      <c r="A1143" s="2"/>
      <c r="B1143" s="2"/>
      <c r="C1143" s="246"/>
      <c r="D1143" s="2"/>
      <c r="E1143" s="2"/>
      <c r="F1143" s="246"/>
      <c r="G1143" s="2"/>
    </row>
    <row r="1144" spans="1:7" x14ac:dyDescent="0.25">
      <c r="A1144" s="2"/>
      <c r="B1144" s="2"/>
      <c r="C1144" s="246"/>
      <c r="D1144" s="2"/>
      <c r="E1144" s="2"/>
      <c r="F1144" s="246"/>
      <c r="G1144" s="2"/>
    </row>
    <row r="1145" spans="1:7" x14ac:dyDescent="0.25">
      <c r="A1145" s="2"/>
      <c r="B1145" s="2"/>
      <c r="C1145" s="246"/>
      <c r="D1145" s="2"/>
      <c r="E1145" s="2"/>
      <c r="F1145" s="246"/>
      <c r="G1145" s="2"/>
    </row>
    <row r="1146" spans="1:7" x14ac:dyDescent="0.25">
      <c r="A1146" s="2"/>
      <c r="B1146" s="2"/>
      <c r="C1146" s="246"/>
      <c r="D1146" s="2"/>
      <c r="E1146" s="2"/>
      <c r="F1146" s="246"/>
      <c r="G1146" s="2"/>
    </row>
    <row r="1147" spans="1:7" x14ac:dyDescent="0.25">
      <c r="A1147" s="2"/>
      <c r="B1147" s="2"/>
      <c r="C1147" s="246"/>
      <c r="D1147" s="2"/>
      <c r="E1147" s="2"/>
      <c r="F1147" s="246"/>
      <c r="G1147" s="2"/>
    </row>
    <row r="1148" spans="1:7" x14ac:dyDescent="0.25">
      <c r="A1148" s="2"/>
      <c r="B1148" s="2"/>
      <c r="C1148" s="246"/>
      <c r="D1148" s="2"/>
      <c r="E1148" s="2"/>
      <c r="F1148" s="246"/>
      <c r="G1148" s="2"/>
    </row>
    <row r="1149" spans="1:7" x14ac:dyDescent="0.25">
      <c r="A1149" s="2"/>
      <c r="B1149" s="2"/>
      <c r="C1149" s="246"/>
      <c r="D1149" s="2"/>
      <c r="E1149" s="2"/>
      <c r="F1149" s="246"/>
      <c r="G1149" s="2"/>
    </row>
    <row r="1150" spans="1:7" x14ac:dyDescent="0.25">
      <c r="A1150" s="2"/>
      <c r="B1150" s="2"/>
      <c r="C1150" s="246"/>
      <c r="D1150" s="2"/>
      <c r="E1150" s="2"/>
      <c r="F1150" s="246"/>
      <c r="G1150" s="2"/>
    </row>
    <row r="1151" spans="1:7" x14ac:dyDescent="0.25">
      <c r="A1151" s="2"/>
      <c r="B1151" s="2"/>
      <c r="C1151" s="246"/>
      <c r="D1151" s="2"/>
      <c r="E1151" s="2"/>
      <c r="F1151" s="246"/>
      <c r="G1151" s="2"/>
    </row>
    <row r="1152" spans="1:7" x14ac:dyDescent="0.25">
      <c r="A1152" s="2"/>
      <c r="B1152" s="2"/>
      <c r="C1152" s="246"/>
      <c r="D1152" s="2"/>
      <c r="E1152" s="2"/>
      <c r="F1152" s="246"/>
      <c r="G1152" s="2"/>
    </row>
    <row r="1153" spans="1:7" x14ac:dyDescent="0.25">
      <c r="A1153" s="2"/>
      <c r="B1153" s="2"/>
      <c r="C1153" s="246"/>
      <c r="D1153" s="2"/>
      <c r="E1153" s="2"/>
      <c r="F1153" s="246"/>
      <c r="G1153" s="2"/>
    </row>
    <row r="1154" spans="1:7" x14ac:dyDescent="0.25">
      <c r="A1154" s="2"/>
      <c r="B1154" s="2"/>
      <c r="C1154" s="246"/>
      <c r="D1154" s="2"/>
      <c r="E1154" s="2"/>
      <c r="F1154" s="246"/>
      <c r="G1154" s="2"/>
    </row>
    <row r="1155" spans="1:7" x14ac:dyDescent="0.25">
      <c r="A1155" s="2"/>
      <c r="B1155" s="2"/>
      <c r="C1155" s="246"/>
      <c r="D1155" s="2"/>
      <c r="E1155" s="2"/>
      <c r="F1155" s="246"/>
      <c r="G1155" s="2"/>
    </row>
    <row r="1156" spans="1:7" x14ac:dyDescent="0.25">
      <c r="A1156" s="2"/>
      <c r="B1156" s="2"/>
      <c r="C1156" s="246"/>
      <c r="D1156" s="2"/>
      <c r="E1156" s="2"/>
      <c r="F1156" s="246"/>
      <c r="G1156" s="2"/>
    </row>
    <row r="1157" spans="1:7" x14ac:dyDescent="0.25">
      <c r="A1157" s="2"/>
      <c r="B1157" s="2"/>
      <c r="C1157" s="246"/>
      <c r="D1157" s="2"/>
      <c r="E1157" s="2"/>
      <c r="F1157" s="246"/>
      <c r="G1157" s="2"/>
    </row>
    <row r="1158" spans="1:7" x14ac:dyDescent="0.25">
      <c r="A1158" s="2"/>
      <c r="B1158" s="2"/>
      <c r="C1158" s="246"/>
      <c r="D1158" s="2"/>
      <c r="E1158" s="2"/>
      <c r="F1158" s="246"/>
      <c r="G1158" s="2"/>
    </row>
    <row r="1159" spans="1:7" x14ac:dyDescent="0.25">
      <c r="A1159" s="2"/>
      <c r="B1159" s="2"/>
      <c r="C1159" s="246"/>
      <c r="D1159" s="2"/>
      <c r="E1159" s="2"/>
      <c r="F1159" s="246"/>
      <c r="G1159" s="2"/>
    </row>
    <row r="1160" spans="1:7" x14ac:dyDescent="0.25">
      <c r="A1160" s="2"/>
      <c r="B1160" s="2"/>
      <c r="C1160" s="246"/>
      <c r="D1160" s="2"/>
      <c r="E1160" s="2"/>
      <c r="F1160" s="246"/>
      <c r="G1160" s="2"/>
    </row>
    <row r="1161" spans="1:7" x14ac:dyDescent="0.25">
      <c r="A1161" s="2"/>
      <c r="B1161" s="2"/>
      <c r="C1161" s="246"/>
      <c r="D1161" s="2"/>
      <c r="E1161" s="2"/>
      <c r="F1161" s="246"/>
      <c r="G1161" s="2"/>
    </row>
    <row r="1162" spans="1:7" x14ac:dyDescent="0.25">
      <c r="A1162" s="2"/>
      <c r="B1162" s="2"/>
      <c r="C1162" s="246"/>
      <c r="D1162" s="2"/>
      <c r="E1162" s="2"/>
      <c r="F1162" s="246"/>
      <c r="G1162" s="2"/>
    </row>
    <row r="1163" spans="1:7" x14ac:dyDescent="0.25">
      <c r="A1163" s="2"/>
      <c r="B1163" s="2"/>
      <c r="C1163" s="246"/>
      <c r="D1163" s="2"/>
      <c r="E1163" s="2"/>
      <c r="F1163" s="246"/>
      <c r="G1163" s="2"/>
    </row>
    <row r="1164" spans="1:7" x14ac:dyDescent="0.25">
      <c r="A1164" s="2"/>
      <c r="B1164" s="2"/>
      <c r="C1164" s="246"/>
      <c r="D1164" s="2"/>
      <c r="E1164" s="2"/>
      <c r="F1164" s="246"/>
      <c r="G1164" s="2"/>
    </row>
    <row r="1165" spans="1:7" x14ac:dyDescent="0.25">
      <c r="A1165" s="2"/>
      <c r="B1165" s="2"/>
      <c r="C1165" s="246"/>
      <c r="D1165" s="2"/>
      <c r="E1165" s="2"/>
      <c r="F1165" s="246"/>
      <c r="G1165" s="2"/>
    </row>
    <row r="1166" spans="1:7" x14ac:dyDescent="0.25">
      <c r="A1166" s="2"/>
      <c r="B1166" s="2"/>
      <c r="C1166" s="246"/>
      <c r="D1166" s="2"/>
      <c r="E1166" s="2"/>
      <c r="F1166" s="246"/>
      <c r="G1166" s="2"/>
    </row>
    <row r="1167" spans="1:7" x14ac:dyDescent="0.25">
      <c r="A1167" s="2"/>
      <c r="B1167" s="2"/>
      <c r="C1167" s="246"/>
      <c r="D1167" s="2"/>
      <c r="E1167" s="2"/>
      <c r="F1167" s="246"/>
      <c r="G1167" s="2"/>
    </row>
    <row r="1168" spans="1:7" x14ac:dyDescent="0.25">
      <c r="A1168" s="2"/>
      <c r="B1168" s="2"/>
      <c r="C1168" s="246"/>
      <c r="D1168" s="2"/>
      <c r="E1168" s="2"/>
      <c r="F1168" s="246"/>
      <c r="G1168" s="2"/>
    </row>
    <row r="1169" spans="1:7" x14ac:dyDescent="0.25">
      <c r="A1169" s="2"/>
      <c r="B1169" s="2"/>
      <c r="C1169" s="246"/>
      <c r="D1169" s="2"/>
      <c r="E1169" s="2"/>
      <c r="F1169" s="246"/>
      <c r="G1169" s="2"/>
    </row>
    <row r="1170" spans="1:7" x14ac:dyDescent="0.25">
      <c r="A1170" s="2"/>
      <c r="B1170" s="2"/>
      <c r="C1170" s="246"/>
      <c r="D1170" s="2"/>
      <c r="E1170" s="2"/>
      <c r="F1170" s="246"/>
      <c r="G1170" s="2"/>
    </row>
    <row r="1171" spans="1:7" x14ac:dyDescent="0.25">
      <c r="A1171" s="2"/>
      <c r="B1171" s="2"/>
      <c r="C1171" s="246"/>
      <c r="D1171" s="2"/>
      <c r="E1171" s="2"/>
      <c r="F1171" s="246"/>
      <c r="G1171" s="2"/>
    </row>
    <row r="1172" spans="1:7" x14ac:dyDescent="0.25">
      <c r="A1172" s="2"/>
      <c r="B1172" s="2"/>
      <c r="C1172" s="246"/>
      <c r="D1172" s="2"/>
      <c r="E1172" s="2"/>
      <c r="F1172" s="246"/>
      <c r="G1172" s="2"/>
    </row>
    <row r="1173" spans="1:7" x14ac:dyDescent="0.25">
      <c r="A1173" s="2"/>
      <c r="B1173" s="2"/>
      <c r="C1173" s="246"/>
      <c r="D1173" s="2"/>
      <c r="E1173" s="2"/>
      <c r="F1173" s="246"/>
      <c r="G1173" s="2"/>
    </row>
    <row r="1174" spans="1:7" x14ac:dyDescent="0.25">
      <c r="A1174" s="2"/>
      <c r="B1174" s="2"/>
      <c r="C1174" s="246"/>
      <c r="D1174" s="2"/>
      <c r="E1174" s="2"/>
      <c r="F1174" s="246"/>
      <c r="G1174" s="2"/>
    </row>
    <row r="1175" spans="1:7" x14ac:dyDescent="0.25">
      <c r="A1175" s="2"/>
      <c r="B1175" s="2"/>
      <c r="C1175" s="246"/>
      <c r="D1175" s="2"/>
      <c r="E1175" s="2"/>
      <c r="F1175" s="246"/>
      <c r="G1175" s="2"/>
    </row>
    <row r="1176" spans="1:7" x14ac:dyDescent="0.25">
      <c r="A1176" s="2"/>
      <c r="B1176" s="2"/>
      <c r="C1176" s="246"/>
      <c r="D1176" s="2"/>
      <c r="E1176" s="2"/>
      <c r="F1176" s="246"/>
      <c r="G1176" s="2"/>
    </row>
    <row r="1177" spans="1:7" x14ac:dyDescent="0.25">
      <c r="A1177" s="2"/>
      <c r="B1177" s="2"/>
      <c r="C1177" s="246"/>
      <c r="D1177" s="2"/>
      <c r="E1177" s="2"/>
      <c r="F1177" s="246"/>
      <c r="G1177" s="2"/>
    </row>
    <row r="1178" spans="1:7" x14ac:dyDescent="0.25">
      <c r="A1178" s="2"/>
      <c r="B1178" s="2"/>
      <c r="C1178" s="246"/>
      <c r="D1178" s="2"/>
      <c r="E1178" s="2"/>
      <c r="F1178" s="246"/>
      <c r="G1178" s="2"/>
    </row>
    <row r="1179" spans="1:7" x14ac:dyDescent="0.25">
      <c r="A1179" s="2"/>
      <c r="B1179" s="2"/>
      <c r="C1179" s="246"/>
      <c r="D1179" s="2"/>
      <c r="E1179" s="2"/>
      <c r="F1179" s="246"/>
      <c r="G1179" s="2"/>
    </row>
    <row r="1180" spans="1:7" x14ac:dyDescent="0.25">
      <c r="A1180" s="2"/>
      <c r="B1180" s="2"/>
      <c r="C1180" s="246"/>
      <c r="D1180" s="2"/>
      <c r="E1180" s="2"/>
      <c r="F1180" s="246"/>
      <c r="G1180" s="2"/>
    </row>
    <row r="1181" spans="1:7" x14ac:dyDescent="0.25">
      <c r="A1181" s="2"/>
      <c r="B1181" s="2"/>
      <c r="C1181" s="246"/>
      <c r="D1181" s="2"/>
      <c r="E1181" s="2"/>
      <c r="F1181" s="246"/>
      <c r="G1181" s="2"/>
    </row>
    <row r="1182" spans="1:7" x14ac:dyDescent="0.25">
      <c r="A1182" s="2"/>
      <c r="B1182" s="2"/>
      <c r="C1182" s="246"/>
      <c r="D1182" s="2"/>
      <c r="E1182" s="2"/>
      <c r="F1182" s="246"/>
      <c r="G1182" s="2"/>
    </row>
    <row r="1183" spans="1:7" x14ac:dyDescent="0.25">
      <c r="A1183" s="2"/>
      <c r="B1183" s="2"/>
      <c r="C1183" s="246"/>
      <c r="D1183" s="2"/>
      <c r="E1183" s="2"/>
      <c r="F1183" s="246"/>
      <c r="G1183" s="2"/>
    </row>
    <row r="1184" spans="1:7" x14ac:dyDescent="0.25">
      <c r="A1184" s="2"/>
      <c r="B1184" s="2"/>
      <c r="C1184" s="246"/>
      <c r="D1184" s="2"/>
      <c r="E1184" s="2"/>
      <c r="F1184" s="246"/>
      <c r="G1184" s="2"/>
    </row>
    <row r="1185" spans="1:7" x14ac:dyDescent="0.25">
      <c r="A1185" s="2"/>
      <c r="B1185" s="2"/>
      <c r="C1185" s="246"/>
      <c r="D1185" s="2"/>
      <c r="E1185" s="2"/>
      <c r="F1185" s="246"/>
      <c r="G1185" s="2"/>
    </row>
    <row r="1186" spans="1:7" x14ac:dyDescent="0.25">
      <c r="A1186" s="2"/>
      <c r="B1186" s="2"/>
      <c r="C1186" s="246"/>
      <c r="D1186" s="2"/>
      <c r="E1186" s="2"/>
      <c r="F1186" s="246"/>
      <c r="G1186" s="2"/>
    </row>
    <row r="1187" spans="1:7" x14ac:dyDescent="0.25">
      <c r="A1187" s="2"/>
      <c r="B1187" s="2"/>
      <c r="C1187" s="246"/>
      <c r="D1187" s="2"/>
      <c r="E1187" s="2"/>
      <c r="F1187" s="246"/>
      <c r="G1187" s="2"/>
    </row>
    <row r="1188" spans="1:7" x14ac:dyDescent="0.25">
      <c r="A1188" s="2"/>
      <c r="B1188" s="2"/>
      <c r="C1188" s="246"/>
      <c r="D1188" s="2"/>
      <c r="E1188" s="2"/>
      <c r="F1188" s="246"/>
      <c r="G1188" s="2"/>
    </row>
    <row r="1189" spans="1:7" x14ac:dyDescent="0.25">
      <c r="A1189" s="2"/>
      <c r="B1189" s="2"/>
      <c r="C1189" s="246"/>
      <c r="D1189" s="2"/>
      <c r="E1189" s="2"/>
      <c r="F1189" s="246"/>
      <c r="G1189" s="2"/>
    </row>
    <row r="1190" spans="1:7" x14ac:dyDescent="0.25">
      <c r="A1190" s="2"/>
      <c r="B1190" s="2"/>
      <c r="C1190" s="246"/>
      <c r="D1190" s="2"/>
      <c r="E1190" s="2"/>
      <c r="F1190" s="246"/>
      <c r="G1190" s="2"/>
    </row>
    <row r="1191" spans="1:7" x14ac:dyDescent="0.25">
      <c r="A1191" s="2"/>
      <c r="B1191" s="2"/>
      <c r="C1191" s="246"/>
      <c r="D1191" s="2"/>
      <c r="E1191" s="2"/>
      <c r="F1191" s="246"/>
      <c r="G1191" s="2"/>
    </row>
    <row r="1192" spans="1:7" x14ac:dyDescent="0.25">
      <c r="A1192" s="2"/>
      <c r="B1192" s="2"/>
      <c r="C1192" s="246"/>
      <c r="D1192" s="2"/>
      <c r="E1192" s="2"/>
      <c r="F1192" s="246"/>
      <c r="G1192" s="2"/>
    </row>
    <row r="1193" spans="1:7" x14ac:dyDescent="0.25">
      <c r="A1193" s="2"/>
      <c r="B1193" s="2"/>
      <c r="C1193" s="246"/>
      <c r="D1193" s="2"/>
      <c r="E1193" s="2"/>
      <c r="F1193" s="246"/>
      <c r="G1193" s="2"/>
    </row>
    <row r="1194" spans="1:7" x14ac:dyDescent="0.25">
      <c r="A1194" s="2"/>
      <c r="B1194" s="2"/>
      <c r="C1194" s="246"/>
      <c r="D1194" s="2"/>
      <c r="E1194" s="2"/>
      <c r="F1194" s="246"/>
      <c r="G1194" s="2"/>
    </row>
    <row r="1195" spans="1:7" x14ac:dyDescent="0.25">
      <c r="A1195" s="2"/>
      <c r="B1195" s="2"/>
      <c r="C1195" s="246"/>
      <c r="D1195" s="2"/>
      <c r="E1195" s="2"/>
      <c r="F1195" s="246"/>
      <c r="G1195" s="2"/>
    </row>
    <row r="1196" spans="1:7" x14ac:dyDescent="0.25">
      <c r="A1196" s="2"/>
      <c r="B1196" s="2"/>
      <c r="C1196" s="246"/>
      <c r="D1196" s="2"/>
      <c r="E1196" s="2"/>
      <c r="F1196" s="246"/>
      <c r="G1196" s="2"/>
    </row>
    <row r="1197" spans="1:7" x14ac:dyDescent="0.25">
      <c r="A1197" s="2"/>
      <c r="B1197" s="2"/>
      <c r="C1197" s="246"/>
      <c r="D1197" s="2"/>
      <c r="E1197" s="2"/>
      <c r="F1197" s="246"/>
      <c r="G1197" s="2"/>
    </row>
    <row r="1198" spans="1:7" x14ac:dyDescent="0.25">
      <c r="A1198" s="2"/>
      <c r="B1198" s="2"/>
      <c r="C1198" s="246"/>
      <c r="D1198" s="2"/>
      <c r="E1198" s="2"/>
      <c r="F1198" s="246"/>
      <c r="G1198" s="2"/>
    </row>
    <row r="1199" spans="1:7" x14ac:dyDescent="0.25">
      <c r="A1199" s="2"/>
      <c r="B1199" s="2"/>
      <c r="C1199" s="246"/>
      <c r="D1199" s="2"/>
      <c r="E1199" s="2"/>
      <c r="F1199" s="246"/>
      <c r="G1199" s="2"/>
    </row>
    <row r="1200" spans="1:7" x14ac:dyDescent="0.25">
      <c r="A1200" s="2"/>
      <c r="B1200" s="2"/>
      <c r="C1200" s="246"/>
      <c r="D1200" s="2"/>
      <c r="E1200" s="2"/>
      <c r="F1200" s="246"/>
      <c r="G1200" s="2"/>
    </row>
    <row r="1201" spans="1:7" x14ac:dyDescent="0.25">
      <c r="A1201" s="2"/>
      <c r="B1201" s="2"/>
      <c r="C1201" s="246"/>
      <c r="D1201" s="2"/>
      <c r="E1201" s="2"/>
      <c r="F1201" s="246"/>
      <c r="G1201" s="2"/>
    </row>
    <row r="1202" spans="1:7" x14ac:dyDescent="0.25">
      <c r="A1202" s="2"/>
      <c r="B1202" s="2"/>
      <c r="C1202" s="246"/>
      <c r="D1202" s="2"/>
      <c r="E1202" s="2"/>
      <c r="F1202" s="246"/>
      <c r="G1202" s="2"/>
    </row>
    <row r="1203" spans="1:7" x14ac:dyDescent="0.25">
      <c r="A1203" s="2"/>
      <c r="B1203" s="2"/>
      <c r="C1203" s="246"/>
      <c r="D1203" s="2"/>
      <c r="E1203" s="2"/>
      <c r="F1203" s="246"/>
      <c r="G1203" s="2"/>
    </row>
    <row r="1204" spans="1:7" x14ac:dyDescent="0.25">
      <c r="A1204" s="2"/>
      <c r="B1204" s="2"/>
      <c r="C1204" s="246"/>
      <c r="D1204" s="2"/>
      <c r="E1204" s="2"/>
      <c r="F1204" s="246"/>
      <c r="G1204" s="2"/>
    </row>
    <row r="1205" spans="1:7" x14ac:dyDescent="0.25">
      <c r="A1205" s="2"/>
      <c r="B1205" s="2"/>
      <c r="C1205" s="246"/>
      <c r="D1205" s="2"/>
      <c r="E1205" s="2"/>
      <c r="F1205" s="246"/>
      <c r="G1205" s="2"/>
    </row>
    <row r="1206" spans="1:7" x14ac:dyDescent="0.25">
      <c r="A1206" s="2"/>
      <c r="B1206" s="2"/>
      <c r="C1206" s="246"/>
      <c r="D1206" s="2"/>
      <c r="E1206" s="2"/>
      <c r="F1206" s="246"/>
      <c r="G1206" s="2"/>
    </row>
    <row r="1207" spans="1:7" x14ac:dyDescent="0.25">
      <c r="A1207" s="2"/>
      <c r="B1207" s="2"/>
      <c r="C1207" s="246"/>
      <c r="D1207" s="2"/>
      <c r="E1207" s="2"/>
      <c r="F1207" s="246"/>
      <c r="G1207" s="2"/>
    </row>
    <row r="1208" spans="1:7" x14ac:dyDescent="0.25">
      <c r="A1208" s="2"/>
      <c r="B1208" s="2"/>
      <c r="C1208" s="246"/>
      <c r="D1208" s="2"/>
      <c r="E1208" s="2"/>
      <c r="F1208" s="246"/>
      <c r="G1208" s="2"/>
    </row>
    <row r="1209" spans="1:7" x14ac:dyDescent="0.25">
      <c r="A1209" s="2"/>
      <c r="B1209" s="2"/>
      <c r="C1209" s="246"/>
      <c r="D1209" s="2"/>
      <c r="E1209" s="2"/>
      <c r="F1209" s="246"/>
      <c r="G1209" s="2"/>
    </row>
    <row r="1210" spans="1:7" x14ac:dyDescent="0.25">
      <c r="A1210" s="2"/>
      <c r="B1210" s="2"/>
      <c r="C1210" s="246"/>
      <c r="D1210" s="2"/>
      <c r="E1210" s="2"/>
      <c r="F1210" s="246"/>
      <c r="G1210" s="2"/>
    </row>
    <row r="1211" spans="1:7" x14ac:dyDescent="0.25">
      <c r="A1211" s="2"/>
      <c r="B1211" s="2"/>
      <c r="C1211" s="246"/>
      <c r="D1211" s="2"/>
      <c r="E1211" s="2"/>
      <c r="F1211" s="246"/>
      <c r="G1211" s="2"/>
    </row>
    <row r="1212" spans="1:7" x14ac:dyDescent="0.25">
      <c r="A1212" s="2"/>
      <c r="B1212" s="2"/>
      <c r="C1212" s="246"/>
      <c r="D1212" s="2"/>
      <c r="E1212" s="2"/>
      <c r="F1212" s="246"/>
      <c r="G1212" s="2"/>
    </row>
    <row r="1213" spans="1:7" x14ac:dyDescent="0.25">
      <c r="A1213" s="2"/>
      <c r="B1213" s="2"/>
      <c r="C1213" s="246"/>
      <c r="D1213" s="2"/>
      <c r="E1213" s="2"/>
      <c r="F1213" s="246"/>
      <c r="G1213" s="2"/>
    </row>
    <row r="1214" spans="1:7" x14ac:dyDescent="0.25">
      <c r="A1214" s="2"/>
      <c r="B1214" s="2"/>
      <c r="C1214" s="246"/>
      <c r="D1214" s="2"/>
      <c r="E1214" s="2"/>
      <c r="F1214" s="246"/>
      <c r="G1214" s="2"/>
    </row>
    <row r="1215" spans="1:7" x14ac:dyDescent="0.25">
      <c r="A1215" s="2"/>
      <c r="B1215" s="2"/>
      <c r="C1215" s="246"/>
      <c r="D1215" s="2"/>
      <c r="E1215" s="2"/>
      <c r="F1215" s="246"/>
      <c r="G1215" s="2"/>
    </row>
    <row r="1216" spans="1:7" x14ac:dyDescent="0.25">
      <c r="A1216" s="2"/>
      <c r="B1216" s="2"/>
      <c r="C1216" s="246"/>
      <c r="D1216" s="2"/>
      <c r="E1216" s="2"/>
      <c r="F1216" s="246"/>
      <c r="G1216" s="2"/>
    </row>
    <row r="1217" spans="1:7" x14ac:dyDescent="0.25">
      <c r="A1217" s="2"/>
      <c r="B1217" s="2"/>
      <c r="C1217" s="246"/>
      <c r="D1217" s="2"/>
      <c r="E1217" s="2"/>
      <c r="F1217" s="246"/>
      <c r="G1217" s="2"/>
    </row>
    <row r="1218" spans="1:7" x14ac:dyDescent="0.25">
      <c r="A1218" s="2"/>
      <c r="B1218" s="2"/>
      <c r="C1218" s="246"/>
      <c r="D1218" s="2"/>
      <c r="E1218" s="2"/>
      <c r="F1218" s="246"/>
      <c r="G1218" s="2"/>
    </row>
    <row r="1219" spans="1:7" x14ac:dyDescent="0.25">
      <c r="A1219" s="2"/>
      <c r="B1219" s="2"/>
      <c r="C1219" s="246"/>
      <c r="D1219" s="2"/>
      <c r="E1219" s="2"/>
      <c r="F1219" s="246"/>
      <c r="G1219" s="2"/>
    </row>
    <row r="1220" spans="1:7" x14ac:dyDescent="0.25">
      <c r="A1220" s="2"/>
      <c r="B1220" s="2"/>
      <c r="C1220" s="246"/>
      <c r="D1220" s="2"/>
      <c r="E1220" s="2"/>
      <c r="F1220" s="246"/>
      <c r="G1220" s="2"/>
    </row>
    <row r="1221" spans="1:7" x14ac:dyDescent="0.25">
      <c r="A1221" s="2"/>
      <c r="B1221" s="2"/>
      <c r="C1221" s="246"/>
      <c r="D1221" s="2"/>
      <c r="E1221" s="2"/>
      <c r="F1221" s="246"/>
      <c r="G1221" s="2"/>
    </row>
    <row r="1222" spans="1:7" x14ac:dyDescent="0.25">
      <c r="A1222" s="2"/>
      <c r="B1222" s="2"/>
      <c r="C1222" s="246"/>
      <c r="D1222" s="2"/>
      <c r="E1222" s="2"/>
      <c r="F1222" s="246"/>
      <c r="G1222" s="2"/>
    </row>
    <row r="1223" spans="1:7" x14ac:dyDescent="0.25">
      <c r="A1223" s="2"/>
      <c r="B1223" s="2"/>
      <c r="C1223" s="246"/>
      <c r="D1223" s="2"/>
      <c r="E1223" s="2"/>
      <c r="F1223" s="246"/>
      <c r="G1223" s="2"/>
    </row>
    <row r="1224" spans="1:7" x14ac:dyDescent="0.25">
      <c r="A1224" s="2"/>
      <c r="B1224" s="2"/>
      <c r="C1224" s="246"/>
      <c r="D1224" s="2"/>
      <c r="E1224" s="2"/>
      <c r="F1224" s="246"/>
      <c r="G1224" s="2"/>
    </row>
    <row r="1225" spans="1:7" x14ac:dyDescent="0.25">
      <c r="A1225" s="2"/>
      <c r="B1225" s="2"/>
      <c r="C1225" s="246"/>
      <c r="D1225" s="2"/>
      <c r="E1225" s="2"/>
      <c r="F1225" s="246"/>
      <c r="G1225" s="2"/>
    </row>
    <row r="1226" spans="1:7" x14ac:dyDescent="0.25">
      <c r="A1226" s="2"/>
      <c r="B1226" s="2"/>
      <c r="C1226" s="246"/>
      <c r="D1226" s="2"/>
      <c r="E1226" s="2"/>
      <c r="F1226" s="246"/>
      <c r="G1226" s="2"/>
    </row>
    <row r="1227" spans="1:7" x14ac:dyDescent="0.25">
      <c r="A1227" s="2"/>
      <c r="B1227" s="2"/>
      <c r="C1227" s="246"/>
      <c r="D1227" s="2"/>
      <c r="E1227" s="2"/>
      <c r="F1227" s="246"/>
      <c r="G1227" s="2"/>
    </row>
    <row r="1228" spans="1:7" x14ac:dyDescent="0.25">
      <c r="A1228" s="2"/>
      <c r="B1228" s="2"/>
      <c r="C1228" s="246"/>
      <c r="D1228" s="2"/>
      <c r="E1228" s="2"/>
      <c r="F1228" s="246"/>
      <c r="G1228" s="2"/>
    </row>
    <row r="1229" spans="1:7" x14ac:dyDescent="0.25">
      <c r="A1229" s="2"/>
      <c r="B1229" s="2"/>
      <c r="C1229" s="246"/>
      <c r="D1229" s="2"/>
      <c r="E1229" s="2"/>
      <c r="F1229" s="246"/>
      <c r="G1229" s="2"/>
    </row>
    <row r="1230" spans="1:7" x14ac:dyDescent="0.25">
      <c r="A1230" s="2"/>
      <c r="B1230" s="2"/>
      <c r="C1230" s="246"/>
      <c r="D1230" s="2"/>
      <c r="E1230" s="2"/>
      <c r="F1230" s="246"/>
      <c r="G1230" s="2"/>
    </row>
    <row r="1231" spans="1:7" x14ac:dyDescent="0.25">
      <c r="A1231" s="2"/>
      <c r="B1231" s="2"/>
      <c r="C1231" s="246"/>
      <c r="D1231" s="2"/>
      <c r="E1231" s="2"/>
      <c r="F1231" s="246"/>
      <c r="G1231" s="2"/>
    </row>
    <row r="1232" spans="1:7" x14ac:dyDescent="0.25">
      <c r="A1232" s="2"/>
      <c r="B1232" s="2"/>
      <c r="C1232" s="246"/>
      <c r="D1232" s="2"/>
      <c r="E1232" s="2"/>
      <c r="F1232" s="246"/>
      <c r="G1232" s="2"/>
    </row>
    <row r="1233" spans="1:7" x14ac:dyDescent="0.25">
      <c r="A1233" s="2"/>
      <c r="B1233" s="2"/>
      <c r="C1233" s="246"/>
      <c r="D1233" s="2"/>
      <c r="E1233" s="2"/>
      <c r="F1233" s="246"/>
      <c r="G1233" s="2"/>
    </row>
    <row r="1234" spans="1:7" x14ac:dyDescent="0.25">
      <c r="A1234" s="2"/>
      <c r="B1234" s="2"/>
      <c r="C1234" s="246"/>
      <c r="D1234" s="2"/>
      <c r="E1234" s="2"/>
      <c r="F1234" s="246"/>
      <c r="G1234" s="2"/>
    </row>
    <row r="1235" spans="1:7" x14ac:dyDescent="0.25">
      <c r="A1235" s="2"/>
      <c r="B1235" s="2"/>
      <c r="C1235" s="246"/>
      <c r="D1235" s="2"/>
      <c r="E1235" s="2"/>
      <c r="F1235" s="246"/>
      <c r="G1235" s="2"/>
    </row>
    <row r="1236" spans="1:7" x14ac:dyDescent="0.25">
      <c r="A1236" s="2"/>
      <c r="B1236" s="2"/>
      <c r="C1236" s="246"/>
      <c r="D1236" s="2"/>
      <c r="E1236" s="2"/>
      <c r="F1236" s="246"/>
      <c r="G1236" s="2"/>
    </row>
    <row r="1237" spans="1:7" x14ac:dyDescent="0.25">
      <c r="A1237" s="2"/>
      <c r="B1237" s="2"/>
      <c r="C1237" s="246"/>
      <c r="D1237" s="2"/>
      <c r="E1237" s="2"/>
      <c r="F1237" s="246"/>
      <c r="G1237" s="2"/>
    </row>
    <row r="1238" spans="1:7" x14ac:dyDescent="0.25">
      <c r="A1238" s="2"/>
      <c r="B1238" s="2"/>
      <c r="C1238" s="246"/>
      <c r="D1238" s="2"/>
      <c r="E1238" s="2"/>
      <c r="F1238" s="246"/>
      <c r="G1238" s="2"/>
    </row>
    <row r="1239" spans="1:7" x14ac:dyDescent="0.25">
      <c r="A1239" s="2"/>
      <c r="B1239" s="2"/>
      <c r="C1239" s="246"/>
      <c r="D1239" s="2"/>
      <c r="E1239" s="2"/>
      <c r="F1239" s="246"/>
      <c r="G1239" s="2"/>
    </row>
    <row r="1240" spans="1:7" x14ac:dyDescent="0.25">
      <c r="A1240" s="2"/>
      <c r="B1240" s="2"/>
      <c r="C1240" s="246"/>
      <c r="D1240" s="2"/>
      <c r="E1240" s="2"/>
      <c r="F1240" s="246"/>
      <c r="G1240" s="2"/>
    </row>
    <row r="1241" spans="1:7" x14ac:dyDescent="0.25">
      <c r="A1241" s="2"/>
      <c r="B1241" s="2"/>
      <c r="C1241" s="246"/>
      <c r="D1241" s="2"/>
      <c r="E1241" s="2"/>
      <c r="F1241" s="246"/>
      <c r="G1241" s="2"/>
    </row>
    <row r="1242" spans="1:7" x14ac:dyDescent="0.25">
      <c r="A1242" s="2"/>
      <c r="B1242" s="2"/>
      <c r="C1242" s="246"/>
      <c r="D1242" s="2"/>
      <c r="E1242" s="2"/>
      <c r="F1242" s="246"/>
      <c r="G1242" s="2"/>
    </row>
    <row r="1243" spans="1:7" x14ac:dyDescent="0.25">
      <c r="A1243" s="2"/>
      <c r="B1243" s="2"/>
      <c r="C1243" s="246"/>
      <c r="D1243" s="2"/>
      <c r="E1243" s="2"/>
      <c r="F1243" s="246"/>
      <c r="G1243" s="2"/>
    </row>
    <row r="1244" spans="1:7" x14ac:dyDescent="0.25">
      <c r="A1244" s="2"/>
      <c r="B1244" s="2"/>
      <c r="C1244" s="246"/>
      <c r="D1244" s="2"/>
      <c r="E1244" s="2"/>
      <c r="F1244" s="246"/>
      <c r="G1244" s="2"/>
    </row>
    <row r="1245" spans="1:7" x14ac:dyDescent="0.25">
      <c r="A1245" s="2"/>
      <c r="B1245" s="2"/>
      <c r="C1245" s="246"/>
      <c r="D1245" s="2"/>
      <c r="E1245" s="2"/>
      <c r="F1245" s="246"/>
      <c r="G1245" s="2"/>
    </row>
    <row r="1246" spans="1:7" x14ac:dyDescent="0.25">
      <c r="A1246" s="2"/>
      <c r="B1246" s="2"/>
      <c r="C1246" s="246"/>
      <c r="D1246" s="2"/>
      <c r="E1246" s="2"/>
      <c r="F1246" s="246"/>
      <c r="G1246" s="2"/>
    </row>
    <row r="1247" spans="1:7" x14ac:dyDescent="0.25">
      <c r="A1247" s="2"/>
      <c r="B1247" s="2"/>
      <c r="C1247" s="246"/>
      <c r="D1247" s="2"/>
      <c r="E1247" s="2"/>
      <c r="F1247" s="246"/>
      <c r="G1247" s="2"/>
    </row>
    <row r="1248" spans="1:7" x14ac:dyDescent="0.25">
      <c r="A1248" s="2"/>
      <c r="B1248" s="2"/>
      <c r="C1248" s="246"/>
      <c r="D1248" s="2"/>
      <c r="E1248" s="2"/>
      <c r="F1248" s="246"/>
      <c r="G1248" s="2"/>
    </row>
    <row r="1249" spans="1:7" x14ac:dyDescent="0.25">
      <c r="A1249" s="2"/>
      <c r="B1249" s="2"/>
      <c r="C1249" s="246"/>
      <c r="D1249" s="2"/>
      <c r="E1249" s="2"/>
      <c r="F1249" s="246"/>
      <c r="G1249" s="2"/>
    </row>
    <row r="1250" spans="1:7" x14ac:dyDescent="0.25">
      <c r="A1250" s="2"/>
      <c r="B1250" s="2"/>
      <c r="C1250" s="246"/>
      <c r="D1250" s="2"/>
      <c r="E1250" s="2"/>
      <c r="F1250" s="246"/>
      <c r="G1250" s="2"/>
    </row>
    <row r="1251" spans="1:7" x14ac:dyDescent="0.25">
      <c r="A1251" s="2"/>
      <c r="B1251" s="2"/>
      <c r="C1251" s="246"/>
      <c r="D1251" s="2"/>
      <c r="E1251" s="2"/>
      <c r="F1251" s="246"/>
      <c r="G1251" s="2"/>
    </row>
    <row r="1252" spans="1:7" x14ac:dyDescent="0.25">
      <c r="A1252" s="2"/>
      <c r="B1252" s="2"/>
      <c r="C1252" s="246"/>
      <c r="D1252" s="2"/>
      <c r="E1252" s="2"/>
      <c r="F1252" s="246"/>
      <c r="G1252" s="2"/>
    </row>
    <row r="1253" spans="1:7" x14ac:dyDescent="0.25">
      <c r="A1253" s="2"/>
      <c r="B1253" s="2"/>
      <c r="C1253" s="246"/>
      <c r="D1253" s="2"/>
      <c r="E1253" s="2"/>
      <c r="F1253" s="246"/>
      <c r="G1253" s="2"/>
    </row>
    <row r="1254" spans="1:7" x14ac:dyDescent="0.25">
      <c r="A1254" s="2"/>
      <c r="B1254" s="2"/>
      <c r="C1254" s="246"/>
      <c r="D1254" s="2"/>
      <c r="E1254" s="2"/>
      <c r="F1254" s="246"/>
      <c r="G1254" s="2"/>
    </row>
    <row r="1255" spans="1:7" x14ac:dyDescent="0.25">
      <c r="A1255" s="2"/>
      <c r="B1255" s="2"/>
      <c r="C1255" s="246"/>
      <c r="D1255" s="2"/>
      <c r="E1255" s="2"/>
      <c r="F1255" s="246"/>
      <c r="G1255" s="2"/>
    </row>
    <row r="1256" spans="1:7" x14ac:dyDescent="0.25">
      <c r="A1256" s="2"/>
      <c r="B1256" s="2"/>
      <c r="C1256" s="246"/>
      <c r="D1256" s="2"/>
      <c r="E1256" s="2"/>
      <c r="F1256" s="246"/>
      <c r="G1256" s="2"/>
    </row>
    <row r="1257" spans="1:7" x14ac:dyDescent="0.25">
      <c r="A1257" s="2"/>
      <c r="B1257" s="2"/>
      <c r="C1257" s="246"/>
      <c r="D1257" s="2"/>
      <c r="E1257" s="2"/>
      <c r="F1257" s="246"/>
      <c r="G1257" s="2"/>
    </row>
    <row r="1258" spans="1:7" x14ac:dyDescent="0.25">
      <c r="A1258" s="2"/>
      <c r="B1258" s="2"/>
      <c r="C1258" s="246"/>
      <c r="D1258" s="2"/>
      <c r="E1258" s="2"/>
      <c r="F1258" s="246"/>
      <c r="G1258" s="2"/>
    </row>
    <row r="1259" spans="1:7" x14ac:dyDescent="0.25">
      <c r="A1259" s="2"/>
      <c r="B1259" s="2"/>
      <c r="C1259" s="246"/>
      <c r="D1259" s="2"/>
      <c r="E1259" s="2"/>
      <c r="F1259" s="246"/>
      <c r="G1259" s="2"/>
    </row>
    <row r="1260" spans="1:7" x14ac:dyDescent="0.25">
      <c r="A1260" s="2"/>
      <c r="B1260" s="2"/>
      <c r="C1260" s="246"/>
      <c r="D1260" s="2"/>
      <c r="E1260" s="2"/>
      <c r="F1260" s="246"/>
      <c r="G1260" s="2"/>
    </row>
    <row r="1261" spans="1:7" x14ac:dyDescent="0.25">
      <c r="A1261" s="2"/>
      <c r="B1261" s="2"/>
      <c r="C1261" s="246"/>
      <c r="D1261" s="2"/>
      <c r="E1261" s="2"/>
      <c r="F1261" s="246"/>
      <c r="G1261" s="2"/>
    </row>
    <row r="1262" spans="1:7" x14ac:dyDescent="0.25">
      <c r="A1262" s="2"/>
      <c r="B1262" s="2"/>
      <c r="C1262" s="246"/>
      <c r="D1262" s="2"/>
      <c r="E1262" s="2"/>
      <c r="F1262" s="246"/>
      <c r="G1262" s="2"/>
    </row>
    <row r="1263" spans="1:7" x14ac:dyDescent="0.25">
      <c r="A1263" s="2"/>
      <c r="B1263" s="2"/>
      <c r="C1263" s="246"/>
      <c r="D1263" s="2"/>
      <c r="E1263" s="2"/>
      <c r="F1263" s="246"/>
      <c r="G1263" s="2"/>
    </row>
    <row r="1264" spans="1:7" x14ac:dyDescent="0.25">
      <c r="A1264" s="2"/>
      <c r="B1264" s="2"/>
      <c r="C1264" s="246"/>
      <c r="D1264" s="2"/>
      <c r="E1264" s="2"/>
      <c r="F1264" s="246"/>
      <c r="G1264" s="2"/>
    </row>
    <row r="1265" spans="1:7" x14ac:dyDescent="0.25">
      <c r="A1265" s="2"/>
      <c r="B1265" s="2"/>
      <c r="C1265" s="246"/>
      <c r="D1265" s="2"/>
      <c r="E1265" s="2"/>
      <c r="F1265" s="246"/>
      <c r="G1265" s="2"/>
    </row>
    <row r="1266" spans="1:7" x14ac:dyDescent="0.25">
      <c r="A1266" s="2"/>
      <c r="B1266" s="2"/>
      <c r="C1266" s="246"/>
      <c r="D1266" s="2"/>
      <c r="E1266" s="2"/>
      <c r="F1266" s="246"/>
      <c r="G1266" s="2"/>
    </row>
    <row r="1267" spans="1:7" x14ac:dyDescent="0.25">
      <c r="A1267" s="2"/>
      <c r="B1267" s="2"/>
      <c r="C1267" s="246"/>
      <c r="D1267" s="2"/>
      <c r="E1267" s="2"/>
      <c r="F1267" s="246"/>
      <c r="G1267" s="2"/>
    </row>
    <row r="1268" spans="1:7" x14ac:dyDescent="0.25">
      <c r="A1268" s="2"/>
      <c r="B1268" s="2"/>
      <c r="C1268" s="246"/>
      <c r="D1268" s="2"/>
      <c r="E1268" s="2"/>
      <c r="F1268" s="246"/>
      <c r="G1268" s="2"/>
    </row>
    <row r="1269" spans="1:7" x14ac:dyDescent="0.25">
      <c r="A1269" s="2"/>
      <c r="B1269" s="2"/>
      <c r="C1269" s="246"/>
      <c r="D1269" s="2"/>
      <c r="E1269" s="2"/>
      <c r="F1269" s="246"/>
      <c r="G1269" s="2"/>
    </row>
    <row r="1270" spans="1:7" x14ac:dyDescent="0.25">
      <c r="A1270" s="2"/>
      <c r="B1270" s="2"/>
      <c r="C1270" s="246"/>
      <c r="D1270" s="2"/>
      <c r="E1270" s="2"/>
      <c r="F1270" s="246"/>
      <c r="G1270" s="2"/>
    </row>
    <row r="1271" spans="1:7" x14ac:dyDescent="0.25">
      <c r="A1271" s="2"/>
      <c r="B1271" s="2"/>
      <c r="C1271" s="246"/>
      <c r="D1271" s="2"/>
      <c r="E1271" s="2"/>
      <c r="F1271" s="246"/>
      <c r="G1271" s="2"/>
    </row>
    <row r="1272" spans="1:7" x14ac:dyDescent="0.25">
      <c r="A1272" s="2"/>
      <c r="B1272" s="2"/>
      <c r="C1272" s="246"/>
      <c r="D1272" s="2"/>
      <c r="E1272" s="2"/>
      <c r="F1272" s="246"/>
      <c r="G1272" s="2"/>
    </row>
    <row r="1273" spans="1:7" x14ac:dyDescent="0.25">
      <c r="A1273" s="2"/>
      <c r="B1273" s="2"/>
      <c r="C1273" s="246"/>
      <c r="D1273" s="2"/>
      <c r="E1273" s="2"/>
      <c r="F1273" s="246"/>
      <c r="G1273" s="2"/>
    </row>
    <row r="1274" spans="1:7" x14ac:dyDescent="0.25">
      <c r="A1274" s="2"/>
      <c r="B1274" s="2"/>
      <c r="C1274" s="246"/>
      <c r="D1274" s="2"/>
      <c r="E1274" s="2"/>
      <c r="F1274" s="246"/>
      <c r="G1274" s="2"/>
    </row>
    <row r="1275" spans="1:7" x14ac:dyDescent="0.25">
      <c r="A1275" s="2"/>
      <c r="B1275" s="2"/>
      <c r="C1275" s="246"/>
      <c r="D1275" s="2"/>
      <c r="E1275" s="2"/>
      <c r="F1275" s="246"/>
      <c r="G1275" s="2"/>
    </row>
    <row r="1276" spans="1:7" x14ac:dyDescent="0.25">
      <c r="A1276" s="2"/>
      <c r="B1276" s="2"/>
      <c r="C1276" s="246"/>
      <c r="D1276" s="2"/>
      <c r="E1276" s="2"/>
      <c r="F1276" s="246"/>
      <c r="G1276" s="2"/>
    </row>
    <row r="1277" spans="1:7" x14ac:dyDescent="0.25">
      <c r="A1277" s="2"/>
      <c r="B1277" s="2"/>
      <c r="C1277" s="246"/>
      <c r="D1277" s="2"/>
      <c r="E1277" s="2"/>
      <c r="F1277" s="246"/>
      <c r="G1277" s="2"/>
    </row>
    <row r="1278" spans="1:7" x14ac:dyDescent="0.25">
      <c r="A1278" s="2"/>
      <c r="B1278" s="2"/>
      <c r="C1278" s="246"/>
      <c r="D1278" s="2"/>
      <c r="E1278" s="2"/>
      <c r="F1278" s="246"/>
      <c r="G1278" s="2"/>
    </row>
    <row r="1279" spans="1:7" x14ac:dyDescent="0.25">
      <c r="A1279" s="2"/>
      <c r="B1279" s="2"/>
      <c r="C1279" s="246"/>
      <c r="D1279" s="2"/>
      <c r="E1279" s="2"/>
      <c r="F1279" s="246"/>
      <c r="G1279" s="2"/>
    </row>
    <row r="1280" spans="1:7" x14ac:dyDescent="0.25">
      <c r="A1280" s="2"/>
      <c r="B1280" s="2"/>
      <c r="C1280" s="246"/>
      <c r="D1280" s="2"/>
      <c r="E1280" s="2"/>
      <c r="F1280" s="246"/>
      <c r="G1280" s="2"/>
    </row>
    <row r="1281" spans="1:7" x14ac:dyDescent="0.25">
      <c r="A1281" s="2"/>
      <c r="B1281" s="2"/>
      <c r="C1281" s="246"/>
      <c r="D1281" s="2"/>
      <c r="E1281" s="2"/>
      <c r="F1281" s="246"/>
      <c r="G1281" s="2"/>
    </row>
    <row r="1282" spans="1:7" x14ac:dyDescent="0.25">
      <c r="A1282" s="2"/>
      <c r="B1282" s="2"/>
      <c r="C1282" s="246"/>
      <c r="D1282" s="2"/>
      <c r="E1282" s="2"/>
      <c r="F1282" s="246"/>
      <c r="G1282" s="2"/>
    </row>
    <row r="1283" spans="1:7" x14ac:dyDescent="0.25">
      <c r="A1283" s="2"/>
      <c r="B1283" s="2"/>
      <c r="C1283" s="246"/>
      <c r="D1283" s="2"/>
      <c r="E1283" s="2"/>
      <c r="F1283" s="246"/>
      <c r="G1283" s="2"/>
    </row>
    <row r="1284" spans="1:7" x14ac:dyDescent="0.25">
      <c r="A1284" s="2"/>
      <c r="B1284" s="2"/>
      <c r="C1284" s="246"/>
      <c r="D1284" s="2"/>
      <c r="E1284" s="2"/>
      <c r="F1284" s="246"/>
      <c r="G1284" s="2"/>
    </row>
    <row r="1285" spans="1:7" x14ac:dyDescent="0.25">
      <c r="A1285" s="2"/>
      <c r="B1285" s="2"/>
      <c r="C1285" s="246"/>
      <c r="D1285" s="2"/>
      <c r="E1285" s="2"/>
      <c r="F1285" s="246"/>
      <c r="G1285" s="2"/>
    </row>
    <row r="1286" spans="1:7" x14ac:dyDescent="0.25">
      <c r="A1286" s="2"/>
      <c r="B1286" s="2"/>
      <c r="C1286" s="246"/>
      <c r="D1286" s="2"/>
      <c r="E1286" s="2"/>
      <c r="F1286" s="246"/>
      <c r="G1286" s="2"/>
    </row>
    <row r="1287" spans="1:7" x14ac:dyDescent="0.25">
      <c r="A1287" s="2"/>
      <c r="B1287" s="2"/>
      <c r="C1287" s="246"/>
      <c r="D1287" s="2"/>
      <c r="E1287" s="2"/>
      <c r="F1287" s="246"/>
      <c r="G1287" s="2"/>
    </row>
    <row r="1288" spans="1:7" x14ac:dyDescent="0.25">
      <c r="A1288" s="2"/>
      <c r="B1288" s="2"/>
      <c r="C1288" s="246"/>
      <c r="D1288" s="2"/>
      <c r="E1288" s="2"/>
      <c r="F1288" s="246"/>
      <c r="G1288" s="2"/>
    </row>
    <row r="1289" spans="1:7" x14ac:dyDescent="0.25">
      <c r="A1289" s="2"/>
      <c r="B1289" s="2"/>
      <c r="C1289" s="246"/>
      <c r="D1289" s="2"/>
      <c r="E1289" s="2"/>
      <c r="F1289" s="246"/>
      <c r="G1289" s="2"/>
    </row>
    <row r="1290" spans="1:7" x14ac:dyDescent="0.25">
      <c r="A1290" s="2"/>
      <c r="B1290" s="2"/>
      <c r="C1290" s="246"/>
      <c r="D1290" s="2"/>
      <c r="E1290" s="2"/>
      <c r="F1290" s="246"/>
      <c r="G1290" s="2"/>
    </row>
    <row r="1291" spans="1:7" x14ac:dyDescent="0.25">
      <c r="A1291" s="2"/>
      <c r="B1291" s="2"/>
      <c r="C1291" s="246"/>
      <c r="D1291" s="2"/>
      <c r="E1291" s="2"/>
      <c r="F1291" s="246"/>
      <c r="G1291" s="2"/>
    </row>
    <row r="1292" spans="1:7" x14ac:dyDescent="0.25">
      <c r="A1292" s="2"/>
      <c r="B1292" s="2"/>
      <c r="C1292" s="246"/>
      <c r="D1292" s="2"/>
      <c r="E1292" s="2"/>
      <c r="F1292" s="246"/>
      <c r="G1292" s="2"/>
    </row>
    <row r="1293" spans="1:7" x14ac:dyDescent="0.25">
      <c r="A1293" s="2"/>
      <c r="B1293" s="2"/>
      <c r="C1293" s="246"/>
      <c r="D1293" s="2"/>
      <c r="E1293" s="2"/>
      <c r="F1293" s="246"/>
      <c r="G1293" s="2"/>
    </row>
    <row r="1294" spans="1:7" x14ac:dyDescent="0.25">
      <c r="A1294" s="2"/>
      <c r="B1294" s="2"/>
      <c r="C1294" s="246"/>
      <c r="D1294" s="2"/>
      <c r="E1294" s="2"/>
      <c r="F1294" s="246"/>
      <c r="G1294" s="2"/>
    </row>
    <row r="1295" spans="1:7" x14ac:dyDescent="0.25">
      <c r="A1295" s="2"/>
      <c r="B1295" s="2"/>
      <c r="C1295" s="246"/>
      <c r="D1295" s="2"/>
      <c r="E1295" s="2"/>
      <c r="F1295" s="246"/>
      <c r="G1295" s="2"/>
    </row>
    <row r="1296" spans="1:7" x14ac:dyDescent="0.25">
      <c r="A1296" s="2"/>
      <c r="B1296" s="2"/>
      <c r="C1296" s="246"/>
      <c r="D1296" s="2"/>
      <c r="E1296" s="2"/>
      <c r="F1296" s="246"/>
      <c r="G1296" s="2"/>
    </row>
    <row r="1297" spans="1:7" x14ac:dyDescent="0.25">
      <c r="A1297" s="2"/>
      <c r="B1297" s="2"/>
      <c r="C1297" s="246"/>
      <c r="D1297" s="2"/>
      <c r="E1297" s="2"/>
      <c r="F1297" s="246"/>
      <c r="G1297" s="2"/>
    </row>
    <row r="1298" spans="1:7" x14ac:dyDescent="0.25">
      <c r="A1298" s="2"/>
      <c r="B1298" s="2"/>
      <c r="C1298" s="246"/>
      <c r="D1298" s="2"/>
      <c r="E1298" s="2"/>
      <c r="F1298" s="246"/>
      <c r="G1298" s="2"/>
    </row>
    <row r="1299" spans="1:7" x14ac:dyDescent="0.25">
      <c r="A1299" s="2"/>
      <c r="B1299" s="2"/>
      <c r="C1299" s="246"/>
      <c r="D1299" s="2"/>
      <c r="E1299" s="2"/>
      <c r="F1299" s="246"/>
      <c r="G1299" s="2"/>
    </row>
    <row r="1300" spans="1:7" x14ac:dyDescent="0.25">
      <c r="A1300" s="2"/>
      <c r="B1300" s="2"/>
      <c r="C1300" s="246"/>
      <c r="D1300" s="2"/>
      <c r="E1300" s="2"/>
      <c r="F1300" s="246"/>
      <c r="G1300" s="2"/>
    </row>
    <row r="1301" spans="1:7" x14ac:dyDescent="0.25">
      <c r="A1301" s="2"/>
      <c r="B1301" s="2"/>
      <c r="C1301" s="246"/>
      <c r="D1301" s="2"/>
      <c r="E1301" s="2"/>
      <c r="F1301" s="246"/>
      <c r="G1301" s="2"/>
    </row>
    <row r="1302" spans="1:7" x14ac:dyDescent="0.25">
      <c r="A1302" s="2"/>
      <c r="B1302" s="2"/>
      <c r="C1302" s="246"/>
      <c r="D1302" s="2"/>
      <c r="E1302" s="2"/>
      <c r="F1302" s="246"/>
      <c r="G1302" s="2"/>
    </row>
    <row r="1303" spans="1:7" x14ac:dyDescent="0.25">
      <c r="A1303" s="2"/>
      <c r="B1303" s="2"/>
      <c r="C1303" s="246"/>
      <c r="D1303" s="2"/>
      <c r="E1303" s="2"/>
      <c r="F1303" s="246"/>
      <c r="G1303" s="2"/>
    </row>
    <row r="1304" spans="1:7" x14ac:dyDescent="0.25">
      <c r="A1304" s="2"/>
      <c r="B1304" s="2"/>
      <c r="C1304" s="246"/>
      <c r="D1304" s="2"/>
      <c r="E1304" s="2"/>
      <c r="F1304" s="246"/>
      <c r="G1304" s="2"/>
    </row>
    <row r="1305" spans="1:7" x14ac:dyDescent="0.25">
      <c r="A1305" s="2"/>
      <c r="B1305" s="2"/>
      <c r="C1305" s="246"/>
      <c r="D1305" s="2"/>
      <c r="E1305" s="2"/>
      <c r="F1305" s="246"/>
      <c r="G1305" s="2"/>
    </row>
    <row r="1306" spans="1:7" x14ac:dyDescent="0.25">
      <c r="A1306" s="2"/>
      <c r="B1306" s="2"/>
      <c r="C1306" s="246"/>
      <c r="D1306" s="2"/>
      <c r="E1306" s="2"/>
      <c r="F1306" s="246"/>
      <c r="G1306" s="2"/>
    </row>
    <row r="1307" spans="1:7" x14ac:dyDescent="0.25">
      <c r="A1307" s="2"/>
      <c r="B1307" s="2"/>
      <c r="C1307" s="246"/>
      <c r="D1307" s="2"/>
      <c r="E1307" s="2"/>
      <c r="F1307" s="246"/>
      <c r="G1307" s="2"/>
    </row>
    <row r="1308" spans="1:7" x14ac:dyDescent="0.25">
      <c r="A1308" s="2"/>
      <c r="B1308" s="2"/>
      <c r="C1308" s="246"/>
      <c r="D1308" s="2"/>
      <c r="E1308" s="2"/>
      <c r="F1308" s="246"/>
      <c r="G1308" s="2"/>
    </row>
    <row r="1309" spans="1:7" x14ac:dyDescent="0.25">
      <c r="A1309" s="2"/>
      <c r="B1309" s="2"/>
      <c r="C1309" s="246"/>
      <c r="D1309" s="2"/>
      <c r="E1309" s="2"/>
      <c r="F1309" s="246"/>
      <c r="G1309" s="2"/>
    </row>
    <row r="1310" spans="1:7" x14ac:dyDescent="0.25">
      <c r="A1310" s="2"/>
      <c r="B1310" s="2"/>
      <c r="C1310" s="246"/>
      <c r="D1310" s="2"/>
      <c r="E1310" s="2"/>
      <c r="F1310" s="246"/>
      <c r="G1310" s="2"/>
    </row>
    <row r="1311" spans="1:7" x14ac:dyDescent="0.25">
      <c r="A1311" s="2"/>
      <c r="B1311" s="2"/>
      <c r="C1311" s="246"/>
      <c r="D1311" s="2"/>
      <c r="E1311" s="2"/>
      <c r="F1311" s="246"/>
      <c r="G1311" s="2"/>
    </row>
    <row r="1312" spans="1:7" x14ac:dyDescent="0.25">
      <c r="A1312" s="2"/>
      <c r="B1312" s="2"/>
      <c r="C1312" s="246"/>
      <c r="D1312" s="2"/>
      <c r="E1312" s="2"/>
      <c r="F1312" s="246"/>
      <c r="G1312" s="2"/>
    </row>
    <row r="1313" spans="1:7" x14ac:dyDescent="0.25">
      <c r="A1313" s="2"/>
      <c r="B1313" s="2"/>
      <c r="C1313" s="246"/>
      <c r="D1313" s="2"/>
      <c r="E1313" s="2"/>
      <c r="F1313" s="246"/>
      <c r="G1313" s="2"/>
    </row>
    <row r="1314" spans="1:7" x14ac:dyDescent="0.25">
      <c r="A1314" s="2"/>
      <c r="B1314" s="2"/>
      <c r="C1314" s="246"/>
      <c r="D1314" s="2"/>
      <c r="E1314" s="2"/>
      <c r="F1314" s="246"/>
      <c r="G1314" s="2"/>
    </row>
    <row r="1315" spans="1:7" x14ac:dyDescent="0.25">
      <c r="A1315" s="2"/>
      <c r="B1315" s="2"/>
      <c r="C1315" s="246"/>
      <c r="D1315" s="2"/>
      <c r="E1315" s="2"/>
      <c r="F1315" s="246"/>
      <c r="G1315" s="2"/>
    </row>
    <row r="1316" spans="1:7" x14ac:dyDescent="0.25">
      <c r="A1316" s="2"/>
      <c r="B1316" s="2"/>
      <c r="C1316" s="246"/>
      <c r="D1316" s="2"/>
      <c r="E1316" s="2"/>
      <c r="F1316" s="246"/>
      <c r="G1316" s="2"/>
    </row>
    <row r="1317" spans="1:7" x14ac:dyDescent="0.25">
      <c r="A1317" s="2"/>
      <c r="B1317" s="2"/>
      <c r="C1317" s="246"/>
      <c r="D1317" s="2"/>
      <c r="E1317" s="2"/>
      <c r="F1317" s="246"/>
      <c r="G1317" s="2"/>
    </row>
    <row r="1318" spans="1:7" x14ac:dyDescent="0.25">
      <c r="A1318" s="2"/>
      <c r="B1318" s="2"/>
      <c r="C1318" s="246"/>
      <c r="D1318" s="2"/>
      <c r="E1318" s="2"/>
      <c r="F1318" s="246"/>
      <c r="G1318" s="2"/>
    </row>
    <row r="1319" spans="1:7" x14ac:dyDescent="0.25">
      <c r="A1319" s="2"/>
      <c r="B1319" s="2"/>
      <c r="C1319" s="246"/>
      <c r="D1319" s="2"/>
      <c r="E1319" s="2"/>
      <c r="F1319" s="246"/>
      <c r="G1319" s="2"/>
    </row>
    <row r="1320" spans="1:7" x14ac:dyDescent="0.25">
      <c r="A1320" s="2"/>
      <c r="B1320" s="2"/>
      <c r="C1320" s="246"/>
      <c r="D1320" s="2"/>
      <c r="E1320" s="2"/>
      <c r="F1320" s="246"/>
      <c r="G1320" s="2"/>
    </row>
    <row r="1321" spans="1:7" x14ac:dyDescent="0.25">
      <c r="A1321" s="2"/>
      <c r="B1321" s="2"/>
      <c r="C1321" s="246"/>
      <c r="D1321" s="2"/>
      <c r="E1321" s="2"/>
      <c r="F1321" s="246"/>
      <c r="G1321" s="2"/>
    </row>
    <row r="1322" spans="1:7" x14ac:dyDescent="0.25">
      <c r="A1322" s="2"/>
      <c r="B1322" s="2"/>
      <c r="C1322" s="246"/>
      <c r="D1322" s="2"/>
      <c r="E1322" s="2"/>
      <c r="F1322" s="246"/>
      <c r="G1322" s="2"/>
    </row>
    <row r="1323" spans="1:7" x14ac:dyDescent="0.25">
      <c r="A1323" s="2"/>
      <c r="B1323" s="2"/>
      <c r="C1323" s="246"/>
      <c r="D1323" s="2"/>
      <c r="E1323" s="2"/>
      <c r="F1323" s="246"/>
      <c r="G1323" s="2"/>
    </row>
    <row r="1324" spans="1:7" x14ac:dyDescent="0.25">
      <c r="A1324" s="2"/>
      <c r="B1324" s="2"/>
      <c r="C1324" s="246"/>
      <c r="D1324" s="2"/>
      <c r="E1324" s="2"/>
      <c r="F1324" s="246"/>
      <c r="G1324" s="2"/>
    </row>
    <row r="1325" spans="1:7" x14ac:dyDescent="0.25">
      <c r="A1325" s="2"/>
      <c r="B1325" s="2"/>
      <c r="C1325" s="246"/>
      <c r="D1325" s="2"/>
      <c r="E1325" s="2"/>
      <c r="F1325" s="246"/>
      <c r="G1325" s="2"/>
    </row>
    <row r="1326" spans="1:7" x14ac:dyDescent="0.25">
      <c r="A1326" s="2"/>
      <c r="B1326" s="2"/>
      <c r="C1326" s="246"/>
      <c r="D1326" s="2"/>
      <c r="E1326" s="2"/>
      <c r="F1326" s="246"/>
      <c r="G1326" s="2"/>
    </row>
    <row r="1327" spans="1:7" x14ac:dyDescent="0.25">
      <c r="A1327" s="2"/>
      <c r="B1327" s="2"/>
      <c r="C1327" s="246"/>
      <c r="D1327" s="2"/>
      <c r="E1327" s="2"/>
      <c r="F1327" s="246"/>
      <c r="G1327" s="2"/>
    </row>
    <row r="1328" spans="1:7" x14ac:dyDescent="0.25">
      <c r="A1328" s="2"/>
      <c r="B1328" s="2"/>
      <c r="C1328" s="246"/>
      <c r="D1328" s="2"/>
      <c r="E1328" s="2"/>
      <c r="F1328" s="246"/>
      <c r="G1328" s="2"/>
    </row>
    <row r="1329" spans="1:7" x14ac:dyDescent="0.25">
      <c r="A1329" s="2"/>
      <c r="B1329" s="2"/>
      <c r="C1329" s="246"/>
      <c r="D1329" s="2"/>
      <c r="E1329" s="2"/>
      <c r="F1329" s="246"/>
      <c r="G1329" s="2"/>
    </row>
    <row r="1330" spans="1:7" x14ac:dyDescent="0.25">
      <c r="A1330" s="2"/>
      <c r="B1330" s="2"/>
      <c r="C1330" s="246"/>
      <c r="D1330" s="2"/>
      <c r="E1330" s="2"/>
      <c r="F1330" s="246"/>
      <c r="G1330" s="2"/>
    </row>
    <row r="1331" spans="1:7" x14ac:dyDescent="0.25">
      <c r="A1331" s="2"/>
      <c r="B1331" s="2"/>
      <c r="C1331" s="246"/>
      <c r="D1331" s="2"/>
      <c r="E1331" s="2"/>
      <c r="F1331" s="246"/>
      <c r="G1331" s="2"/>
    </row>
    <row r="1332" spans="1:7" x14ac:dyDescent="0.25">
      <c r="A1332" s="2"/>
      <c r="B1332" s="2"/>
      <c r="C1332" s="246"/>
      <c r="D1332" s="2"/>
      <c r="E1332" s="2"/>
      <c r="F1332" s="246"/>
      <c r="G1332" s="2"/>
    </row>
    <row r="1333" spans="1:7" x14ac:dyDescent="0.25">
      <c r="A1333" s="2"/>
      <c r="B1333" s="2"/>
      <c r="C1333" s="246"/>
      <c r="D1333" s="2"/>
      <c r="E1333" s="2"/>
      <c r="F1333" s="246"/>
      <c r="G1333" s="2"/>
    </row>
    <row r="1334" spans="1:7" x14ac:dyDescent="0.25">
      <c r="A1334" s="2"/>
      <c r="B1334" s="2"/>
      <c r="C1334" s="246"/>
      <c r="D1334" s="2"/>
      <c r="E1334" s="2"/>
      <c r="F1334" s="246"/>
      <c r="G1334" s="2"/>
    </row>
    <row r="1335" spans="1:7" x14ac:dyDescent="0.25">
      <c r="A1335" s="2"/>
      <c r="B1335" s="2"/>
      <c r="C1335" s="246"/>
      <c r="D1335" s="2"/>
      <c r="E1335" s="2"/>
      <c r="F1335" s="246"/>
      <c r="G1335" s="2"/>
    </row>
    <row r="1336" spans="1:7" x14ac:dyDescent="0.25">
      <c r="A1336" s="2"/>
      <c r="B1336" s="2"/>
      <c r="C1336" s="246"/>
      <c r="D1336" s="2"/>
      <c r="E1336" s="2"/>
      <c r="F1336" s="246"/>
      <c r="G1336" s="2"/>
    </row>
    <row r="1337" spans="1:7" x14ac:dyDescent="0.25">
      <c r="A1337" s="2"/>
      <c r="B1337" s="2"/>
      <c r="C1337" s="246"/>
      <c r="D1337" s="2"/>
      <c r="E1337" s="2"/>
      <c r="F1337" s="246"/>
      <c r="G1337" s="2"/>
    </row>
    <row r="1338" spans="1:7" x14ac:dyDescent="0.25">
      <c r="A1338" s="2"/>
      <c r="B1338" s="2"/>
      <c r="C1338" s="246"/>
      <c r="D1338" s="2"/>
      <c r="E1338" s="2"/>
      <c r="F1338" s="246"/>
      <c r="G1338" s="2"/>
    </row>
    <row r="1339" spans="1:7" x14ac:dyDescent="0.25">
      <c r="A1339" s="2"/>
      <c r="B1339" s="2"/>
      <c r="C1339" s="246"/>
      <c r="D1339" s="2"/>
      <c r="E1339" s="2"/>
      <c r="F1339" s="246"/>
      <c r="G1339" s="2"/>
    </row>
    <row r="1340" spans="1:7" x14ac:dyDescent="0.25">
      <c r="A1340" s="2"/>
      <c r="B1340" s="2"/>
      <c r="C1340" s="246"/>
      <c r="D1340" s="2"/>
      <c r="E1340" s="2"/>
      <c r="F1340" s="246"/>
      <c r="G1340" s="2"/>
    </row>
    <row r="1341" spans="1:7" x14ac:dyDescent="0.25">
      <c r="A1341" s="2"/>
      <c r="B1341" s="2"/>
      <c r="C1341" s="246"/>
      <c r="D1341" s="2"/>
      <c r="E1341" s="2"/>
      <c r="F1341" s="246"/>
      <c r="G1341" s="2"/>
    </row>
    <row r="1342" spans="1:7" x14ac:dyDescent="0.25">
      <c r="A1342" s="2"/>
      <c r="B1342" s="2"/>
      <c r="C1342" s="246"/>
      <c r="D1342" s="2"/>
      <c r="E1342" s="2"/>
      <c r="F1342" s="246"/>
      <c r="G1342" s="2"/>
    </row>
    <row r="1343" spans="1:7" x14ac:dyDescent="0.25">
      <c r="A1343" s="2"/>
      <c r="B1343" s="2"/>
      <c r="C1343" s="246"/>
      <c r="D1343" s="2"/>
      <c r="E1343" s="2"/>
      <c r="F1343" s="246"/>
      <c r="G1343" s="2"/>
    </row>
    <row r="1344" spans="1:7" x14ac:dyDescent="0.25">
      <c r="A1344" s="2"/>
      <c r="B1344" s="2"/>
      <c r="C1344" s="246"/>
      <c r="D1344" s="2"/>
      <c r="E1344" s="2"/>
      <c r="F1344" s="246"/>
      <c r="G1344" s="2"/>
    </row>
    <row r="1345" spans="1:7" x14ac:dyDescent="0.25">
      <c r="A1345" s="2"/>
      <c r="B1345" s="2"/>
      <c r="C1345" s="246"/>
      <c r="D1345" s="2"/>
      <c r="E1345" s="2"/>
      <c r="F1345" s="246"/>
      <c r="G1345" s="2"/>
    </row>
    <row r="1346" spans="1:7" x14ac:dyDescent="0.25">
      <c r="A1346" s="2"/>
      <c r="B1346" s="2"/>
      <c r="C1346" s="246"/>
      <c r="D1346" s="2"/>
      <c r="E1346" s="2"/>
      <c r="F1346" s="246"/>
      <c r="G1346" s="2"/>
    </row>
    <row r="1347" spans="1:7" x14ac:dyDescent="0.25">
      <c r="A1347" s="2"/>
      <c r="B1347" s="2"/>
      <c r="C1347" s="246"/>
      <c r="D1347" s="2"/>
      <c r="E1347" s="2"/>
      <c r="F1347" s="246"/>
      <c r="G1347" s="2"/>
    </row>
    <row r="1348" spans="1:7" x14ac:dyDescent="0.25">
      <c r="A1348" s="2"/>
      <c r="B1348" s="2"/>
      <c r="C1348" s="246"/>
      <c r="D1348" s="2"/>
      <c r="E1348" s="2"/>
      <c r="F1348" s="246"/>
      <c r="G1348" s="2"/>
    </row>
    <row r="1349" spans="1:7" x14ac:dyDescent="0.25">
      <c r="A1349" s="2"/>
      <c r="B1349" s="2"/>
      <c r="C1349" s="246"/>
      <c r="D1349" s="2"/>
      <c r="E1349" s="2"/>
      <c r="F1349" s="246"/>
      <c r="G1349" s="2"/>
    </row>
    <row r="1350" spans="1:7" x14ac:dyDescent="0.25">
      <c r="A1350" s="2"/>
      <c r="B1350" s="2"/>
      <c r="C1350" s="246"/>
      <c r="D1350" s="2"/>
      <c r="E1350" s="2"/>
      <c r="F1350" s="246"/>
      <c r="G1350" s="2"/>
    </row>
    <row r="1351" spans="1:7" x14ac:dyDescent="0.25">
      <c r="A1351" s="2"/>
      <c r="B1351" s="2"/>
      <c r="C1351" s="246"/>
      <c r="D1351" s="2"/>
      <c r="E1351" s="2"/>
      <c r="F1351" s="246"/>
      <c r="G1351" s="2"/>
    </row>
    <row r="1352" spans="1:7" x14ac:dyDescent="0.25">
      <c r="A1352" s="2"/>
      <c r="B1352" s="2"/>
      <c r="C1352" s="246"/>
      <c r="D1352" s="2"/>
      <c r="E1352" s="2"/>
      <c r="F1352" s="246"/>
      <c r="G1352" s="2"/>
    </row>
    <row r="1353" spans="1:7" x14ac:dyDescent="0.25">
      <c r="A1353" s="2"/>
      <c r="B1353" s="2"/>
      <c r="C1353" s="246"/>
      <c r="D1353" s="2"/>
      <c r="E1353" s="2"/>
      <c r="F1353" s="246"/>
      <c r="G1353" s="2"/>
    </row>
    <row r="1354" spans="1:7" x14ac:dyDescent="0.25">
      <c r="A1354" s="2"/>
      <c r="B1354" s="2"/>
      <c r="C1354" s="246"/>
      <c r="D1354" s="2"/>
      <c r="E1354" s="2"/>
      <c r="F1354" s="246"/>
      <c r="G1354" s="2"/>
    </row>
    <row r="1355" spans="1:7" x14ac:dyDescent="0.25">
      <c r="A1355" s="2"/>
      <c r="B1355" s="2"/>
      <c r="C1355" s="246"/>
      <c r="D1355" s="2"/>
      <c r="E1355" s="2"/>
      <c r="F1355" s="246"/>
      <c r="G1355" s="2"/>
    </row>
    <row r="1356" spans="1:7" x14ac:dyDescent="0.25">
      <c r="A1356" s="2"/>
      <c r="B1356" s="2"/>
      <c r="C1356" s="246"/>
      <c r="D1356" s="2"/>
      <c r="E1356" s="2"/>
      <c r="F1356" s="246"/>
      <c r="G1356" s="2"/>
    </row>
    <row r="1357" spans="1:7" x14ac:dyDescent="0.25">
      <c r="A1357" s="2"/>
      <c r="B1357" s="2"/>
      <c r="C1357" s="246"/>
      <c r="D1357" s="2"/>
      <c r="E1357" s="2"/>
      <c r="F1357" s="246"/>
      <c r="G1357" s="2"/>
    </row>
    <row r="1358" spans="1:7" x14ac:dyDescent="0.25">
      <c r="A1358" s="2"/>
      <c r="B1358" s="2"/>
      <c r="C1358" s="246"/>
      <c r="D1358" s="2"/>
      <c r="E1358" s="2"/>
      <c r="F1358" s="246"/>
      <c r="G1358" s="2"/>
    </row>
    <row r="1359" spans="1:7" x14ac:dyDescent="0.25">
      <c r="A1359" s="2"/>
      <c r="B1359" s="2"/>
      <c r="C1359" s="246"/>
      <c r="D1359" s="2"/>
      <c r="E1359" s="2"/>
      <c r="F1359" s="246"/>
      <c r="G1359" s="2"/>
    </row>
    <row r="1360" spans="1:7" x14ac:dyDescent="0.25">
      <c r="A1360" s="2"/>
      <c r="B1360" s="2"/>
      <c r="C1360" s="246"/>
      <c r="D1360" s="2"/>
      <c r="E1360" s="2"/>
      <c r="F1360" s="246"/>
      <c r="G1360" s="2"/>
    </row>
    <row r="1361" spans="1:7" x14ac:dyDescent="0.25">
      <c r="A1361" s="2"/>
      <c r="B1361" s="2"/>
      <c r="C1361" s="246"/>
      <c r="D1361" s="2"/>
      <c r="E1361" s="2"/>
      <c r="F1361" s="246"/>
      <c r="G1361" s="2"/>
    </row>
    <row r="1362" spans="1:7" x14ac:dyDescent="0.25">
      <c r="A1362" s="2"/>
      <c r="B1362" s="2"/>
      <c r="C1362" s="246"/>
      <c r="D1362" s="2"/>
      <c r="E1362" s="2"/>
      <c r="F1362" s="246"/>
      <c r="G1362" s="2"/>
    </row>
    <row r="1363" spans="1:7" x14ac:dyDescent="0.25">
      <c r="A1363" s="2"/>
      <c r="B1363" s="2"/>
      <c r="C1363" s="246"/>
      <c r="D1363" s="2"/>
      <c r="E1363" s="2"/>
      <c r="F1363" s="246"/>
      <c r="G1363" s="2"/>
    </row>
    <row r="1364" spans="1:7" x14ac:dyDescent="0.25">
      <c r="A1364" s="2"/>
      <c r="B1364" s="2"/>
      <c r="C1364" s="246"/>
      <c r="D1364" s="2"/>
      <c r="E1364" s="2"/>
      <c r="F1364" s="246"/>
      <c r="G1364" s="2"/>
    </row>
    <row r="1365" spans="1:7" x14ac:dyDescent="0.25">
      <c r="A1365" s="2"/>
      <c r="B1365" s="2"/>
      <c r="C1365" s="246"/>
      <c r="D1365" s="2"/>
      <c r="E1365" s="2"/>
      <c r="F1365" s="246"/>
      <c r="G1365" s="2"/>
    </row>
    <row r="1366" spans="1:7" x14ac:dyDescent="0.25">
      <c r="A1366" s="2"/>
      <c r="B1366" s="2"/>
      <c r="C1366" s="246"/>
      <c r="D1366" s="2"/>
      <c r="E1366" s="2"/>
      <c r="F1366" s="246"/>
      <c r="G1366" s="2"/>
    </row>
    <row r="1367" spans="1:7" x14ac:dyDescent="0.25">
      <c r="A1367" s="2"/>
      <c r="B1367" s="2"/>
      <c r="C1367" s="246"/>
      <c r="D1367" s="2"/>
      <c r="E1367" s="2"/>
      <c r="F1367" s="246"/>
      <c r="G1367" s="2"/>
    </row>
    <row r="1368" spans="1:7" x14ac:dyDescent="0.25">
      <c r="A1368" s="2"/>
      <c r="B1368" s="2"/>
      <c r="C1368" s="246"/>
      <c r="D1368" s="2"/>
      <c r="E1368" s="2"/>
      <c r="F1368" s="246"/>
      <c r="G1368" s="2"/>
    </row>
    <row r="1369" spans="1:7" x14ac:dyDescent="0.25">
      <c r="A1369" s="2"/>
      <c r="B1369" s="2"/>
      <c r="C1369" s="246"/>
      <c r="D1369" s="2"/>
      <c r="E1369" s="2"/>
      <c r="F1369" s="246"/>
      <c r="G1369" s="2"/>
    </row>
    <row r="1370" spans="1:7" x14ac:dyDescent="0.25">
      <c r="A1370" s="2"/>
      <c r="B1370" s="2"/>
      <c r="C1370" s="246"/>
      <c r="D1370" s="2"/>
      <c r="E1370" s="2"/>
      <c r="F1370" s="246"/>
      <c r="G1370" s="2"/>
    </row>
    <row r="1371" spans="1:7" x14ac:dyDescent="0.25">
      <c r="A1371" s="2"/>
      <c r="B1371" s="2"/>
      <c r="C1371" s="246"/>
      <c r="D1371" s="2"/>
      <c r="E1371" s="2"/>
      <c r="F1371" s="246"/>
      <c r="G1371" s="2"/>
    </row>
    <row r="1372" spans="1:7" x14ac:dyDescent="0.25">
      <c r="A1372" s="2"/>
      <c r="B1372" s="2"/>
      <c r="C1372" s="246"/>
      <c r="D1372" s="2"/>
      <c r="E1372" s="2"/>
      <c r="F1372" s="246"/>
      <c r="G1372" s="2"/>
    </row>
    <row r="1373" spans="1:7" x14ac:dyDescent="0.25">
      <c r="A1373" s="2"/>
      <c r="B1373" s="2"/>
      <c r="C1373" s="246"/>
      <c r="D1373" s="2"/>
      <c r="E1373" s="2"/>
      <c r="F1373" s="246"/>
      <c r="G1373" s="2"/>
    </row>
    <row r="1374" spans="1:7" x14ac:dyDescent="0.25">
      <c r="A1374" s="2"/>
      <c r="B1374" s="2"/>
      <c r="C1374" s="246"/>
      <c r="D1374" s="2"/>
      <c r="E1374" s="2"/>
      <c r="F1374" s="246"/>
      <c r="G1374" s="2"/>
    </row>
    <row r="1375" spans="1:7" x14ac:dyDescent="0.25">
      <c r="A1375" s="2"/>
      <c r="B1375" s="2"/>
      <c r="C1375" s="246"/>
      <c r="D1375" s="2"/>
      <c r="E1375" s="2"/>
      <c r="F1375" s="246"/>
      <c r="G1375" s="2"/>
    </row>
    <row r="1376" spans="1:7" x14ac:dyDescent="0.25">
      <c r="A1376" s="2"/>
      <c r="B1376" s="2"/>
      <c r="C1376" s="246"/>
      <c r="D1376" s="2"/>
      <c r="E1376" s="2"/>
      <c r="F1376" s="246"/>
      <c r="G1376" s="2"/>
    </row>
    <row r="1377" spans="1:7" x14ac:dyDescent="0.25">
      <c r="A1377" s="2"/>
      <c r="B1377" s="2"/>
      <c r="C1377" s="246"/>
      <c r="D1377" s="2"/>
      <c r="E1377" s="2"/>
      <c r="F1377" s="246"/>
      <c r="G1377" s="2"/>
    </row>
    <row r="1378" spans="1:7" x14ac:dyDescent="0.25">
      <c r="A1378" s="2"/>
      <c r="B1378" s="2"/>
      <c r="C1378" s="246"/>
      <c r="D1378" s="2"/>
      <c r="E1378" s="2"/>
      <c r="F1378" s="246"/>
      <c r="G1378" s="2"/>
    </row>
    <row r="1379" spans="1:7" x14ac:dyDescent="0.25">
      <c r="A1379" s="2"/>
      <c r="B1379" s="2"/>
      <c r="C1379" s="246"/>
      <c r="D1379" s="2"/>
      <c r="E1379" s="2"/>
      <c r="F1379" s="246"/>
      <c r="G1379" s="2"/>
    </row>
    <row r="1380" spans="1:7" x14ac:dyDescent="0.25">
      <c r="A1380" s="2"/>
      <c r="B1380" s="2"/>
      <c r="C1380" s="246"/>
      <c r="D1380" s="2"/>
      <c r="E1380" s="2"/>
      <c r="F1380" s="246"/>
      <c r="G1380" s="2"/>
    </row>
    <row r="1381" spans="1:7" x14ac:dyDescent="0.25">
      <c r="A1381" s="2"/>
      <c r="B1381" s="2"/>
      <c r="C1381" s="246"/>
      <c r="D1381" s="2"/>
      <c r="E1381" s="2"/>
      <c r="F1381" s="246"/>
      <c r="G1381" s="2"/>
    </row>
    <row r="1382" spans="1:7" x14ac:dyDescent="0.25">
      <c r="A1382" s="2"/>
      <c r="B1382" s="2"/>
      <c r="C1382" s="246"/>
      <c r="D1382" s="2"/>
      <c r="E1382" s="2"/>
      <c r="F1382" s="246"/>
      <c r="G1382" s="2"/>
    </row>
  </sheetData>
  <sheetProtection password="D8CF" sheet="1" objects="1" scenarios="1" selectLockedCells="1"/>
  <mergeCells count="7">
    <mergeCell ref="A560:G560"/>
    <mergeCell ref="A1:G1"/>
    <mergeCell ref="A2:G2"/>
    <mergeCell ref="B4:D4"/>
    <mergeCell ref="E4:G4"/>
    <mergeCell ref="A4:A6"/>
    <mergeCell ref="A3:G3"/>
  </mergeCells>
  <dataValidations count="6">
    <dataValidation type="decimal" allowBlank="1" showInputMessage="1" showErrorMessage="1" error="Debe estar comprendido entre_x000a_1 MJ/m² y 10.000 MJ/m²" sqref="B550:B559">
      <formula1>1</formula1>
      <formula2>10000</formula2>
    </dataValidation>
    <dataValidation type="decimal" allowBlank="1" showInputMessage="1" showErrorMessage="1" error="Debe estar comprendido entre_x000a_1 MJ/m³ y 150.000 MJ/m³" sqref="E550:E559">
      <formula1>1</formula1>
      <formula2>150000</formula2>
    </dataValidation>
    <dataValidation type="list" allowBlank="1" showInputMessage="1" showErrorMessage="1" sqref="C550:C559">
      <formula1>$C$562:$C$564</formula1>
    </dataValidation>
    <dataValidation type="list" allowBlank="1" showInputMessage="1" showErrorMessage="1" sqref="D550:D559">
      <formula1>$D$562:$D$565</formula1>
    </dataValidation>
    <dataValidation type="list" allowBlank="1" showInputMessage="1" showErrorMessage="1" sqref="F550:F559">
      <formula1>$F$562:$F$564</formula1>
    </dataValidation>
    <dataValidation type="list" allowBlank="1" showInputMessage="1" showErrorMessage="1" sqref="G550:G559">
      <formula1>$G$562:$G$565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19"/>
  <sheetViews>
    <sheetView zoomScaleNormal="100" workbookViewId="0">
      <selection activeCell="A487" sqref="A487"/>
    </sheetView>
  </sheetViews>
  <sheetFormatPr baseColWidth="10" defaultRowHeight="15" x14ac:dyDescent="0.25"/>
  <cols>
    <col min="1" max="1" width="60.7109375" customWidth="1"/>
    <col min="2" max="2" width="10.7109375" customWidth="1"/>
    <col min="3" max="4" width="6.7109375" customWidth="1"/>
  </cols>
  <sheetData>
    <row r="1" spans="1:4" ht="39" customHeight="1" thickTop="1" x14ac:dyDescent="0.25">
      <c r="A1" s="835" t="s">
        <v>139</v>
      </c>
      <c r="B1" s="836"/>
      <c r="C1" s="836"/>
      <c r="D1" s="837"/>
    </row>
    <row r="2" spans="1:4" ht="39.950000000000003" customHeight="1" x14ac:dyDescent="0.25">
      <c r="A2" s="820" t="s">
        <v>1041</v>
      </c>
      <c r="B2" s="821"/>
      <c r="C2" s="821"/>
      <c r="D2" s="822"/>
    </row>
    <row r="3" spans="1:4" ht="24.75" customHeight="1" thickBot="1" x14ac:dyDescent="0.3">
      <c r="A3" s="832" t="s">
        <v>1032</v>
      </c>
      <c r="B3" s="833"/>
      <c r="C3" s="833"/>
      <c r="D3" s="834"/>
    </row>
    <row r="4" spans="1:4" ht="22.5" customHeight="1" x14ac:dyDescent="0.25">
      <c r="A4" s="829" t="s">
        <v>822</v>
      </c>
      <c r="B4" s="366" t="s">
        <v>217</v>
      </c>
      <c r="C4" s="367" t="s">
        <v>1031</v>
      </c>
      <c r="D4" s="368" t="s">
        <v>174</v>
      </c>
    </row>
    <row r="5" spans="1:4" ht="22.5" customHeight="1" thickBot="1" x14ac:dyDescent="0.3">
      <c r="A5" s="831"/>
      <c r="B5" s="302" t="s">
        <v>218</v>
      </c>
      <c r="C5" s="369"/>
      <c r="D5" s="306"/>
    </row>
    <row r="6" spans="1:4" x14ac:dyDescent="0.25">
      <c r="A6" s="307" t="s">
        <v>180</v>
      </c>
      <c r="B6" s="308">
        <v>200</v>
      </c>
      <c r="C6" s="309">
        <v>1.6</v>
      </c>
      <c r="D6" s="313">
        <v>1.5</v>
      </c>
    </row>
    <row r="7" spans="1:4" x14ac:dyDescent="0.25">
      <c r="A7" s="314" t="s">
        <v>181</v>
      </c>
      <c r="B7" s="315">
        <v>1000</v>
      </c>
      <c r="C7" s="316">
        <v>1.3</v>
      </c>
      <c r="D7" s="320">
        <v>2</v>
      </c>
    </row>
    <row r="8" spans="1:4" x14ac:dyDescent="0.25">
      <c r="A8" s="314" t="s">
        <v>182</v>
      </c>
      <c r="B8" s="315">
        <v>900</v>
      </c>
      <c r="C8" s="316">
        <v>1.3</v>
      </c>
      <c r="D8" s="320">
        <v>1.5</v>
      </c>
    </row>
    <row r="9" spans="1:4" x14ac:dyDescent="0.25">
      <c r="A9" s="314" t="s">
        <v>183</v>
      </c>
      <c r="B9" s="315">
        <v>1000</v>
      </c>
      <c r="C9" s="316">
        <v>1.3</v>
      </c>
      <c r="D9" s="320">
        <v>2</v>
      </c>
    </row>
    <row r="10" spans="1:4" x14ac:dyDescent="0.25">
      <c r="A10" s="314" t="s">
        <v>184</v>
      </c>
      <c r="B10" s="315">
        <v>40</v>
      </c>
      <c r="C10" s="316">
        <v>1</v>
      </c>
      <c r="D10" s="320">
        <v>1</v>
      </c>
    </row>
    <row r="11" spans="1:4" x14ac:dyDescent="0.25">
      <c r="A11" s="314" t="s">
        <v>185</v>
      </c>
      <c r="B11" s="315">
        <v>200</v>
      </c>
      <c r="C11" s="316">
        <v>1</v>
      </c>
      <c r="D11" s="320">
        <v>1</v>
      </c>
    </row>
    <row r="12" spans="1:4" x14ac:dyDescent="0.25">
      <c r="A12" s="314" t="s">
        <v>186</v>
      </c>
      <c r="B12" s="315">
        <v>700</v>
      </c>
      <c r="C12" s="316">
        <v>1.6</v>
      </c>
      <c r="D12" s="320">
        <v>1.5</v>
      </c>
    </row>
    <row r="13" spans="1:4" x14ac:dyDescent="0.25">
      <c r="A13" s="314" t="s">
        <v>187</v>
      </c>
      <c r="B13" s="315">
        <v>40</v>
      </c>
      <c r="C13" s="316">
        <v>1</v>
      </c>
      <c r="D13" s="320">
        <v>1</v>
      </c>
    </row>
    <row r="14" spans="1:4" x14ac:dyDescent="0.25">
      <c r="A14" s="314" t="s">
        <v>188</v>
      </c>
      <c r="B14" s="315">
        <v>80</v>
      </c>
      <c r="C14" s="316">
        <v>1</v>
      </c>
      <c r="D14" s="320">
        <v>1</v>
      </c>
    </row>
    <row r="15" spans="1:4" x14ac:dyDescent="0.25">
      <c r="A15" s="314" t="s">
        <v>24</v>
      </c>
      <c r="B15" s="315">
        <v>400</v>
      </c>
      <c r="C15" s="316">
        <v>1.3</v>
      </c>
      <c r="D15" s="320">
        <v>1.5</v>
      </c>
    </row>
    <row r="16" spans="1:4" x14ac:dyDescent="0.25">
      <c r="A16" s="314" t="s">
        <v>189</v>
      </c>
      <c r="B16" s="315">
        <v>800</v>
      </c>
      <c r="C16" s="316">
        <v>1.3</v>
      </c>
      <c r="D16" s="320">
        <v>1.5</v>
      </c>
    </row>
    <row r="17" spans="1:4" x14ac:dyDescent="0.25">
      <c r="A17" s="314" t="s">
        <v>191</v>
      </c>
      <c r="B17" s="315">
        <v>300</v>
      </c>
      <c r="C17" s="316">
        <v>1.3</v>
      </c>
      <c r="D17" s="320">
        <v>1</v>
      </c>
    </row>
    <row r="18" spans="1:4" x14ac:dyDescent="0.25">
      <c r="A18" s="314" t="s">
        <v>192</v>
      </c>
      <c r="B18" s="315">
        <v>80</v>
      </c>
      <c r="C18" s="316">
        <v>1</v>
      </c>
      <c r="D18" s="320">
        <v>1</v>
      </c>
    </row>
    <row r="19" spans="1:4" x14ac:dyDescent="0.25">
      <c r="A19" s="314" t="s">
        <v>193</v>
      </c>
      <c r="B19" s="315">
        <v>200</v>
      </c>
      <c r="C19" s="316">
        <v>1</v>
      </c>
      <c r="D19" s="320">
        <v>1</v>
      </c>
    </row>
    <row r="20" spans="1:4" x14ac:dyDescent="0.25">
      <c r="A20" s="314" t="s">
        <v>194</v>
      </c>
      <c r="B20" s="315">
        <v>300</v>
      </c>
      <c r="C20" s="316">
        <v>1.3</v>
      </c>
      <c r="D20" s="320">
        <v>1.5</v>
      </c>
    </row>
    <row r="21" spans="1:4" x14ac:dyDescent="0.25">
      <c r="A21" s="314" t="s">
        <v>196</v>
      </c>
      <c r="B21" s="315">
        <v>800</v>
      </c>
      <c r="C21" s="316">
        <v>1.3</v>
      </c>
      <c r="D21" s="320">
        <v>1.5</v>
      </c>
    </row>
    <row r="22" spans="1:4" x14ac:dyDescent="0.25">
      <c r="A22" s="314" t="s">
        <v>197</v>
      </c>
      <c r="B22" s="315">
        <v>1000</v>
      </c>
      <c r="C22" s="316">
        <v>1.3</v>
      </c>
      <c r="D22" s="320">
        <v>2</v>
      </c>
    </row>
    <row r="23" spans="1:4" x14ac:dyDescent="0.25">
      <c r="A23" s="314" t="s">
        <v>199</v>
      </c>
      <c r="B23" s="315">
        <v>200</v>
      </c>
      <c r="C23" s="316">
        <v>1.3</v>
      </c>
      <c r="D23" s="320">
        <v>1</v>
      </c>
    </row>
    <row r="24" spans="1:4" x14ac:dyDescent="0.25">
      <c r="A24" s="314" t="s">
        <v>200</v>
      </c>
      <c r="B24" s="315">
        <v>1200</v>
      </c>
      <c r="C24" s="316">
        <v>1.3</v>
      </c>
      <c r="D24" s="320">
        <v>2</v>
      </c>
    </row>
    <row r="25" spans="1:4" x14ac:dyDescent="0.25">
      <c r="A25" s="314" t="s">
        <v>201</v>
      </c>
      <c r="B25" s="315">
        <v>2000</v>
      </c>
      <c r="C25" s="316">
        <v>1.3</v>
      </c>
      <c r="D25" s="320">
        <v>2</v>
      </c>
    </row>
    <row r="26" spans="1:4" x14ac:dyDescent="0.25">
      <c r="A26" s="314" t="s">
        <v>203</v>
      </c>
      <c r="B26" s="315">
        <v>800</v>
      </c>
      <c r="C26" s="316">
        <v>1.6</v>
      </c>
      <c r="D26" s="320">
        <v>1.5</v>
      </c>
    </row>
    <row r="27" spans="1:4" x14ac:dyDescent="0.25">
      <c r="A27" s="314" t="s">
        <v>204</v>
      </c>
      <c r="B27" s="315">
        <v>40</v>
      </c>
      <c r="C27" s="316">
        <v>1</v>
      </c>
      <c r="D27" s="320">
        <v>1</v>
      </c>
    </row>
    <row r="28" spans="1:4" x14ac:dyDescent="0.25">
      <c r="A28" s="314" t="s">
        <v>205</v>
      </c>
      <c r="B28" s="315">
        <v>40</v>
      </c>
      <c r="C28" s="316">
        <v>1</v>
      </c>
      <c r="D28" s="320">
        <v>1</v>
      </c>
    </row>
    <row r="29" spans="1:4" x14ac:dyDescent="0.25">
      <c r="A29" s="314" t="s">
        <v>206</v>
      </c>
      <c r="B29" s="315">
        <v>200</v>
      </c>
      <c r="C29" s="316">
        <v>1</v>
      </c>
      <c r="D29" s="320">
        <v>1</v>
      </c>
    </row>
    <row r="30" spans="1:4" x14ac:dyDescent="0.25">
      <c r="A30" s="314" t="s">
        <v>207</v>
      </c>
      <c r="B30" s="315">
        <v>700</v>
      </c>
      <c r="C30" s="316">
        <v>1.3</v>
      </c>
      <c r="D30" s="320">
        <v>1.5</v>
      </c>
    </row>
    <row r="31" spans="1:4" x14ac:dyDescent="0.25">
      <c r="A31" s="314" t="s">
        <v>208</v>
      </c>
      <c r="B31" s="315">
        <v>300</v>
      </c>
      <c r="C31" s="316">
        <v>1.3</v>
      </c>
      <c r="D31" s="320">
        <v>1</v>
      </c>
    </row>
    <row r="32" spans="1:4" x14ac:dyDescent="0.25">
      <c r="A32" s="314" t="s">
        <v>209</v>
      </c>
      <c r="B32" s="315">
        <v>400</v>
      </c>
      <c r="C32" s="316">
        <v>1.3</v>
      </c>
      <c r="D32" s="320">
        <v>1</v>
      </c>
    </row>
    <row r="33" spans="1:4" x14ac:dyDescent="0.25">
      <c r="A33" s="314" t="s">
        <v>210</v>
      </c>
      <c r="B33" s="315">
        <v>300</v>
      </c>
      <c r="C33" s="316">
        <v>1.3</v>
      </c>
      <c r="D33" s="320">
        <v>1</v>
      </c>
    </row>
    <row r="34" spans="1:4" x14ac:dyDescent="0.25">
      <c r="A34" s="314" t="s">
        <v>211</v>
      </c>
      <c r="B34" s="315">
        <v>300</v>
      </c>
      <c r="C34" s="316">
        <v>1.3</v>
      </c>
      <c r="D34" s="320">
        <v>1</v>
      </c>
    </row>
    <row r="35" spans="1:4" x14ac:dyDescent="0.25">
      <c r="A35" s="314" t="s">
        <v>212</v>
      </c>
      <c r="B35" s="315">
        <v>400</v>
      </c>
      <c r="C35" s="316">
        <v>1.3</v>
      </c>
      <c r="D35" s="320">
        <v>1</v>
      </c>
    </row>
    <row r="36" spans="1:4" x14ac:dyDescent="0.25">
      <c r="A36" s="314" t="s">
        <v>213</v>
      </c>
      <c r="B36" s="315">
        <v>500</v>
      </c>
      <c r="C36" s="316">
        <v>1.3</v>
      </c>
      <c r="D36" s="320">
        <v>1</v>
      </c>
    </row>
    <row r="37" spans="1:4" x14ac:dyDescent="0.25">
      <c r="A37" s="314" t="s">
        <v>214</v>
      </c>
      <c r="B37" s="315">
        <v>400</v>
      </c>
      <c r="C37" s="316">
        <v>1.3</v>
      </c>
      <c r="D37" s="320">
        <v>1</v>
      </c>
    </row>
    <row r="38" spans="1:4" x14ac:dyDescent="0.25">
      <c r="A38" s="314" t="s">
        <v>215</v>
      </c>
      <c r="B38" s="315">
        <v>500</v>
      </c>
      <c r="C38" s="316">
        <v>1.3</v>
      </c>
      <c r="D38" s="320">
        <v>1</v>
      </c>
    </row>
    <row r="39" spans="1:4" x14ac:dyDescent="0.25">
      <c r="A39" s="314" t="s">
        <v>27</v>
      </c>
      <c r="B39" s="315">
        <v>300</v>
      </c>
      <c r="C39" s="316">
        <v>1.3</v>
      </c>
      <c r="D39" s="320">
        <v>1</v>
      </c>
    </row>
    <row r="40" spans="1:4" x14ac:dyDescent="0.25">
      <c r="A40" s="326" t="s">
        <v>219</v>
      </c>
      <c r="B40" s="318">
        <v>400</v>
      </c>
      <c r="C40" s="309">
        <v>1</v>
      </c>
      <c r="D40" s="313">
        <v>1</v>
      </c>
    </row>
    <row r="41" spans="1:4" x14ac:dyDescent="0.25">
      <c r="A41" s="327" t="s">
        <v>220</v>
      </c>
      <c r="B41" s="318">
        <v>300</v>
      </c>
      <c r="C41" s="316">
        <v>1.3</v>
      </c>
      <c r="D41" s="320">
        <v>1</v>
      </c>
    </row>
    <row r="42" spans="1:4" x14ac:dyDescent="0.25">
      <c r="A42" s="327" t="s">
        <v>221</v>
      </c>
      <c r="B42" s="318">
        <v>100</v>
      </c>
      <c r="C42" s="316">
        <v>1</v>
      </c>
      <c r="D42" s="320">
        <v>1</v>
      </c>
    </row>
    <row r="43" spans="1:4" x14ac:dyDescent="0.25">
      <c r="A43" s="327" t="s">
        <v>222</v>
      </c>
      <c r="B43" s="318">
        <v>700</v>
      </c>
      <c r="C43" s="316">
        <v>1.3</v>
      </c>
      <c r="D43" s="320">
        <v>2</v>
      </c>
    </row>
    <row r="44" spans="1:4" x14ac:dyDescent="0.25">
      <c r="A44" s="327" t="s">
        <v>223</v>
      </c>
      <c r="B44" s="318">
        <v>200</v>
      </c>
      <c r="C44" s="316">
        <v>1</v>
      </c>
      <c r="D44" s="320">
        <v>1</v>
      </c>
    </row>
    <row r="45" spans="1:4" x14ac:dyDescent="0.25">
      <c r="A45" s="327" t="s">
        <v>224</v>
      </c>
      <c r="B45" s="318">
        <v>600</v>
      </c>
      <c r="C45" s="316">
        <v>1.3</v>
      </c>
      <c r="D45" s="320">
        <v>1</v>
      </c>
    </row>
    <row r="46" spans="1:4" x14ac:dyDescent="0.25">
      <c r="A46" s="327" t="s">
        <v>225</v>
      </c>
      <c r="B46" s="318">
        <v>200</v>
      </c>
      <c r="C46" s="316">
        <v>1.3</v>
      </c>
      <c r="D46" s="320">
        <v>1.5</v>
      </c>
    </row>
    <row r="47" spans="1:4" x14ac:dyDescent="0.25">
      <c r="A47" s="327" t="s">
        <v>226</v>
      </c>
      <c r="B47" s="318">
        <v>400</v>
      </c>
      <c r="C47" s="316">
        <v>1.3</v>
      </c>
      <c r="D47" s="320">
        <v>1.5</v>
      </c>
    </row>
    <row r="48" spans="1:4" x14ac:dyDescent="0.25">
      <c r="A48" s="327" t="s">
        <v>28</v>
      </c>
      <c r="B48" s="318">
        <v>4200</v>
      </c>
      <c r="C48" s="316">
        <v>1.3</v>
      </c>
      <c r="D48" s="320">
        <v>2</v>
      </c>
    </row>
    <row r="49" spans="1:4" x14ac:dyDescent="0.25">
      <c r="A49" s="327" t="s">
        <v>227</v>
      </c>
      <c r="B49" s="318">
        <v>1000</v>
      </c>
      <c r="C49" s="316">
        <v>1.3</v>
      </c>
      <c r="D49" s="320">
        <v>2</v>
      </c>
    </row>
    <row r="50" spans="1:4" x14ac:dyDescent="0.25">
      <c r="A50" s="327" t="s">
        <v>228</v>
      </c>
      <c r="B50" s="318">
        <v>300</v>
      </c>
      <c r="C50" s="316">
        <v>1</v>
      </c>
      <c r="D50" s="320">
        <v>1</v>
      </c>
    </row>
    <row r="51" spans="1:4" x14ac:dyDescent="0.25">
      <c r="A51" s="327" t="s">
        <v>229</v>
      </c>
      <c r="B51" s="318">
        <v>200</v>
      </c>
      <c r="C51" s="316">
        <v>1</v>
      </c>
      <c r="D51" s="320">
        <v>1</v>
      </c>
    </row>
    <row r="52" spans="1:4" x14ac:dyDescent="0.25">
      <c r="A52" s="327" t="s">
        <v>261</v>
      </c>
      <c r="B52" s="318">
        <v>80</v>
      </c>
      <c r="C52" s="316">
        <v>1</v>
      </c>
      <c r="D52" s="320">
        <v>1</v>
      </c>
    </row>
    <row r="53" spans="1:4" x14ac:dyDescent="0.25">
      <c r="A53" s="327" t="s">
        <v>230</v>
      </c>
      <c r="B53" s="318">
        <v>80</v>
      </c>
      <c r="C53" s="316">
        <v>1</v>
      </c>
      <c r="D53" s="320">
        <v>1</v>
      </c>
    </row>
    <row r="54" spans="1:4" x14ac:dyDescent="0.25">
      <c r="A54" s="327" t="s">
        <v>231</v>
      </c>
      <c r="B54" s="318">
        <v>80</v>
      </c>
      <c r="C54" s="316">
        <v>1</v>
      </c>
      <c r="D54" s="320">
        <v>1</v>
      </c>
    </row>
    <row r="55" spans="1:4" x14ac:dyDescent="0.25">
      <c r="A55" s="327" t="s">
        <v>232</v>
      </c>
      <c r="B55" s="318">
        <v>300</v>
      </c>
      <c r="C55" s="316">
        <v>1.3</v>
      </c>
      <c r="D55" s="320">
        <v>1</v>
      </c>
    </row>
    <row r="56" spans="1:4" x14ac:dyDescent="0.25">
      <c r="A56" s="327" t="s">
        <v>233</v>
      </c>
      <c r="B56" s="318">
        <v>200</v>
      </c>
      <c r="C56" s="316">
        <v>1</v>
      </c>
      <c r="D56" s="320">
        <v>1</v>
      </c>
    </row>
    <row r="57" spans="1:4" x14ac:dyDescent="0.25">
      <c r="A57" s="327" t="s">
        <v>234</v>
      </c>
      <c r="B57" s="318">
        <v>80</v>
      </c>
      <c r="C57" s="316">
        <v>1</v>
      </c>
      <c r="D57" s="320">
        <v>1</v>
      </c>
    </row>
    <row r="58" spans="1:4" x14ac:dyDescent="0.25">
      <c r="A58" s="327" t="s">
        <v>235</v>
      </c>
      <c r="B58" s="318">
        <v>80</v>
      </c>
      <c r="C58" s="316">
        <v>1</v>
      </c>
      <c r="D58" s="320">
        <v>1</v>
      </c>
    </row>
    <row r="59" spans="1:4" x14ac:dyDescent="0.25">
      <c r="A59" s="327" t="s">
        <v>236</v>
      </c>
      <c r="B59" s="318">
        <v>100</v>
      </c>
      <c r="C59" s="316">
        <v>1</v>
      </c>
      <c r="D59" s="320">
        <v>1</v>
      </c>
    </row>
    <row r="60" spans="1:4" x14ac:dyDescent="0.25">
      <c r="A60" s="327" t="s">
        <v>237</v>
      </c>
      <c r="B60" s="318">
        <v>80</v>
      </c>
      <c r="C60" s="316">
        <v>1</v>
      </c>
      <c r="D60" s="320">
        <v>1</v>
      </c>
    </row>
    <row r="61" spans="1:4" x14ac:dyDescent="0.25">
      <c r="A61" s="327" t="s">
        <v>238</v>
      </c>
      <c r="B61" s="318">
        <v>200</v>
      </c>
      <c r="C61" s="316">
        <v>1.3</v>
      </c>
      <c r="D61" s="320">
        <v>1</v>
      </c>
    </row>
    <row r="62" spans="1:4" x14ac:dyDescent="0.25">
      <c r="A62" s="327" t="s">
        <v>239</v>
      </c>
      <c r="B62" s="318">
        <v>40</v>
      </c>
      <c r="C62" s="316">
        <v>1</v>
      </c>
      <c r="D62" s="320">
        <v>1</v>
      </c>
    </row>
    <row r="63" spans="1:4" x14ac:dyDescent="0.25">
      <c r="A63" s="327" t="s">
        <v>240</v>
      </c>
      <c r="B63" s="318">
        <v>200</v>
      </c>
      <c r="C63" s="316">
        <v>1</v>
      </c>
      <c r="D63" s="320">
        <v>1</v>
      </c>
    </row>
    <row r="64" spans="1:4" x14ac:dyDescent="0.25">
      <c r="A64" s="327" t="s">
        <v>241</v>
      </c>
      <c r="B64" s="318">
        <v>80</v>
      </c>
      <c r="C64" s="316">
        <v>1</v>
      </c>
      <c r="D64" s="320">
        <v>1</v>
      </c>
    </row>
    <row r="65" spans="1:4" x14ac:dyDescent="0.25">
      <c r="A65" s="327" t="s">
        <v>242</v>
      </c>
      <c r="B65" s="318">
        <v>300</v>
      </c>
      <c r="C65" s="316">
        <v>1</v>
      </c>
      <c r="D65" s="320">
        <v>1</v>
      </c>
    </row>
    <row r="66" spans="1:4" x14ac:dyDescent="0.25">
      <c r="A66" s="327" t="s">
        <v>244</v>
      </c>
      <c r="B66" s="318">
        <v>400</v>
      </c>
      <c r="C66" s="316">
        <v>1.3</v>
      </c>
      <c r="D66" s="320">
        <v>1.5</v>
      </c>
    </row>
    <row r="67" spans="1:4" x14ac:dyDescent="0.25">
      <c r="A67" s="327" t="s">
        <v>246</v>
      </c>
      <c r="B67" s="318">
        <v>800</v>
      </c>
      <c r="C67" s="316">
        <v>1.3</v>
      </c>
      <c r="D67" s="320">
        <v>1.5</v>
      </c>
    </row>
    <row r="68" spans="1:4" x14ac:dyDescent="0.25">
      <c r="A68" s="327" t="s">
        <v>247</v>
      </c>
      <c r="B68" s="318">
        <v>200</v>
      </c>
      <c r="C68" s="316">
        <v>1</v>
      </c>
      <c r="D68" s="320">
        <v>1</v>
      </c>
    </row>
    <row r="69" spans="1:4" x14ac:dyDescent="0.25">
      <c r="A69" s="327" t="s">
        <v>249</v>
      </c>
      <c r="B69" s="318">
        <v>200</v>
      </c>
      <c r="C69" s="316">
        <v>1.3</v>
      </c>
      <c r="D69" s="320">
        <v>1</v>
      </c>
    </row>
    <row r="70" spans="1:4" x14ac:dyDescent="0.25">
      <c r="A70" s="327" t="s">
        <v>250</v>
      </c>
      <c r="B70" s="318">
        <v>700</v>
      </c>
      <c r="C70" s="316">
        <v>1.3</v>
      </c>
      <c r="D70" s="320">
        <v>1.5</v>
      </c>
    </row>
    <row r="71" spans="1:4" x14ac:dyDescent="0.25">
      <c r="A71" s="327" t="s">
        <v>251</v>
      </c>
      <c r="B71" s="318">
        <v>300</v>
      </c>
      <c r="C71" s="316">
        <v>1</v>
      </c>
      <c r="D71" s="320">
        <v>1.5</v>
      </c>
    </row>
    <row r="72" spans="1:4" x14ac:dyDescent="0.25">
      <c r="A72" s="327" t="s">
        <v>252</v>
      </c>
      <c r="B72" s="318">
        <v>500</v>
      </c>
      <c r="C72" s="316">
        <v>1.6</v>
      </c>
      <c r="D72" s="320">
        <v>1.5</v>
      </c>
    </row>
    <row r="73" spans="1:4" x14ac:dyDescent="0.25">
      <c r="A73" s="327" t="s">
        <v>253</v>
      </c>
      <c r="B73" s="318">
        <v>300</v>
      </c>
      <c r="C73" s="316">
        <v>1.3</v>
      </c>
      <c r="D73" s="320">
        <v>1</v>
      </c>
    </row>
    <row r="74" spans="1:4" x14ac:dyDescent="0.25">
      <c r="A74" s="327" t="s">
        <v>254</v>
      </c>
      <c r="B74" s="318">
        <v>300</v>
      </c>
      <c r="C74" s="316">
        <v>1.3</v>
      </c>
      <c r="D74" s="320">
        <v>1</v>
      </c>
    </row>
    <row r="75" spans="1:4" x14ac:dyDescent="0.25">
      <c r="A75" s="327" t="s">
        <v>255</v>
      </c>
      <c r="B75" s="318">
        <v>200</v>
      </c>
      <c r="C75" s="316">
        <v>1.3</v>
      </c>
      <c r="D75" s="320">
        <v>1</v>
      </c>
    </row>
    <row r="76" spans="1:4" x14ac:dyDescent="0.25">
      <c r="A76" s="327" t="s">
        <v>256</v>
      </c>
      <c r="B76" s="318">
        <v>200</v>
      </c>
      <c r="C76" s="316">
        <v>1.3</v>
      </c>
      <c r="D76" s="320">
        <v>1.5</v>
      </c>
    </row>
    <row r="77" spans="1:4" x14ac:dyDescent="0.25">
      <c r="A77" s="327" t="s">
        <v>258</v>
      </c>
      <c r="B77" s="318">
        <v>800</v>
      </c>
      <c r="C77" s="316">
        <v>1.3</v>
      </c>
      <c r="D77" s="320">
        <v>1.5</v>
      </c>
    </row>
    <row r="78" spans="1:4" x14ac:dyDescent="0.25">
      <c r="A78" s="327" t="s">
        <v>259</v>
      </c>
      <c r="B78" s="318">
        <v>400</v>
      </c>
      <c r="C78" s="328">
        <v>1.3</v>
      </c>
      <c r="D78" s="370">
        <v>2</v>
      </c>
    </row>
    <row r="79" spans="1:4" x14ac:dyDescent="0.25">
      <c r="A79" s="326" t="s">
        <v>262</v>
      </c>
      <c r="B79" s="330">
        <v>300</v>
      </c>
      <c r="C79" s="331">
        <v>1</v>
      </c>
      <c r="D79" s="320">
        <v>1</v>
      </c>
    </row>
    <row r="80" spans="1:4" x14ac:dyDescent="0.25">
      <c r="A80" s="327" t="s">
        <v>263</v>
      </c>
      <c r="B80" s="330">
        <v>600</v>
      </c>
      <c r="C80" s="331">
        <v>1.3</v>
      </c>
      <c r="D80" s="320">
        <v>1.5</v>
      </c>
    </row>
    <row r="81" spans="1:4" x14ac:dyDescent="0.25">
      <c r="A81" s="327" t="s">
        <v>264</v>
      </c>
      <c r="B81" s="330">
        <v>600</v>
      </c>
      <c r="C81" s="331">
        <v>1.3</v>
      </c>
      <c r="D81" s="320">
        <v>1.5</v>
      </c>
    </row>
    <row r="82" spans="1:4" x14ac:dyDescent="0.25">
      <c r="A82" s="327" t="s">
        <v>265</v>
      </c>
      <c r="B82" s="330">
        <v>200</v>
      </c>
      <c r="C82" s="331">
        <v>1</v>
      </c>
      <c r="D82" s="320">
        <v>1</v>
      </c>
    </row>
    <row r="83" spans="1:4" x14ac:dyDescent="0.25">
      <c r="A83" s="327" t="s">
        <v>31</v>
      </c>
      <c r="B83" s="330">
        <v>5000</v>
      </c>
      <c r="C83" s="331">
        <v>1.6</v>
      </c>
      <c r="D83" s="320">
        <v>2</v>
      </c>
    </row>
    <row r="84" spans="1:4" x14ac:dyDescent="0.25">
      <c r="A84" s="327" t="s">
        <v>266</v>
      </c>
      <c r="B84" s="330">
        <v>2000</v>
      </c>
      <c r="C84" s="331">
        <v>1.6</v>
      </c>
      <c r="D84" s="320">
        <v>2</v>
      </c>
    </row>
    <row r="85" spans="1:4" x14ac:dyDescent="0.25">
      <c r="A85" s="327" t="s">
        <v>267</v>
      </c>
      <c r="B85" s="330">
        <v>1000</v>
      </c>
      <c r="C85" s="331">
        <v>1.6</v>
      </c>
      <c r="D85" s="320">
        <v>2</v>
      </c>
    </row>
    <row r="86" spans="1:4" x14ac:dyDescent="0.25">
      <c r="A86" s="327" t="s">
        <v>268</v>
      </c>
      <c r="B86" s="330">
        <v>80</v>
      </c>
      <c r="C86" s="331">
        <v>1.3</v>
      </c>
      <c r="D86" s="320">
        <v>1.5</v>
      </c>
    </row>
    <row r="87" spans="1:4" x14ac:dyDescent="0.25">
      <c r="A87" s="327" t="s">
        <v>269</v>
      </c>
      <c r="B87" s="330">
        <v>700</v>
      </c>
      <c r="C87" s="331">
        <v>1.6</v>
      </c>
      <c r="D87" s="320">
        <v>1.5</v>
      </c>
    </row>
    <row r="88" spans="1:4" x14ac:dyDescent="0.25">
      <c r="A88" s="327" t="s">
        <v>270</v>
      </c>
      <c r="B88" s="330">
        <v>500</v>
      </c>
      <c r="C88" s="331">
        <v>1.6</v>
      </c>
      <c r="D88" s="320">
        <v>1.5</v>
      </c>
    </row>
    <row r="89" spans="1:4" x14ac:dyDescent="0.25">
      <c r="A89" s="327" t="s">
        <v>370</v>
      </c>
      <c r="B89" s="330">
        <v>80</v>
      </c>
      <c r="C89" s="331">
        <v>1</v>
      </c>
      <c r="D89" s="320">
        <v>1</v>
      </c>
    </row>
    <row r="90" spans="1:4" x14ac:dyDescent="0.25">
      <c r="A90" s="327" t="s">
        <v>271</v>
      </c>
      <c r="B90" s="330">
        <v>300</v>
      </c>
      <c r="C90" s="331">
        <v>1.3</v>
      </c>
      <c r="D90" s="320">
        <v>1</v>
      </c>
    </row>
    <row r="91" spans="1:4" x14ac:dyDescent="0.25">
      <c r="A91" s="327" t="s">
        <v>272</v>
      </c>
      <c r="B91" s="330">
        <v>200</v>
      </c>
      <c r="C91" s="331">
        <v>1</v>
      </c>
      <c r="D91" s="320">
        <v>1</v>
      </c>
    </row>
    <row r="92" spans="1:4" x14ac:dyDescent="0.25">
      <c r="A92" s="327" t="s">
        <v>273</v>
      </c>
      <c r="B92" s="330">
        <v>2000</v>
      </c>
      <c r="C92" s="331">
        <v>1.3</v>
      </c>
      <c r="D92" s="320">
        <v>1</v>
      </c>
    </row>
    <row r="93" spans="1:4" x14ac:dyDescent="0.25">
      <c r="A93" s="327" t="s">
        <v>34</v>
      </c>
      <c r="B93" s="330">
        <v>200</v>
      </c>
      <c r="C93" s="331">
        <v>1</v>
      </c>
      <c r="D93" s="320">
        <v>1</v>
      </c>
    </row>
    <row r="94" spans="1:4" x14ac:dyDescent="0.25">
      <c r="A94" s="327" t="s">
        <v>274</v>
      </c>
      <c r="B94" s="330">
        <v>80</v>
      </c>
      <c r="C94" s="331">
        <v>1</v>
      </c>
      <c r="D94" s="320">
        <v>1</v>
      </c>
    </row>
    <row r="95" spans="1:4" x14ac:dyDescent="0.25">
      <c r="A95" s="327" t="s">
        <v>275</v>
      </c>
      <c r="B95" s="330">
        <v>400</v>
      </c>
      <c r="C95" s="331">
        <v>1.3</v>
      </c>
      <c r="D95" s="320">
        <v>1.5</v>
      </c>
    </row>
    <row r="96" spans="1:4" x14ac:dyDescent="0.25">
      <c r="A96" s="327" t="s">
        <v>35</v>
      </c>
      <c r="B96" s="330">
        <v>300</v>
      </c>
      <c r="C96" s="331">
        <v>1</v>
      </c>
      <c r="D96" s="320">
        <v>1</v>
      </c>
    </row>
    <row r="97" spans="1:4" x14ac:dyDescent="0.25">
      <c r="A97" s="327" t="s">
        <v>277</v>
      </c>
      <c r="B97" s="330">
        <v>800</v>
      </c>
      <c r="C97" s="331">
        <v>1.3</v>
      </c>
      <c r="D97" s="320">
        <v>2</v>
      </c>
    </row>
    <row r="98" spans="1:4" x14ac:dyDescent="0.25">
      <c r="A98" s="327" t="s">
        <v>279</v>
      </c>
      <c r="B98" s="330">
        <v>300</v>
      </c>
      <c r="C98" s="331">
        <v>1.3</v>
      </c>
      <c r="D98" s="320">
        <v>1</v>
      </c>
    </row>
    <row r="99" spans="1:4" x14ac:dyDescent="0.25">
      <c r="A99" s="327" t="s">
        <v>280</v>
      </c>
      <c r="B99" s="330">
        <v>400</v>
      </c>
      <c r="C99" s="331">
        <v>1.3</v>
      </c>
      <c r="D99" s="320">
        <v>1.5</v>
      </c>
    </row>
    <row r="100" spans="1:4" x14ac:dyDescent="0.25">
      <c r="A100" s="327" t="s">
        <v>36</v>
      </c>
      <c r="B100" s="330">
        <v>1000</v>
      </c>
      <c r="C100" s="331">
        <v>1.3</v>
      </c>
      <c r="D100" s="320">
        <v>2</v>
      </c>
    </row>
    <row r="101" spans="1:4" x14ac:dyDescent="0.25">
      <c r="A101" s="327" t="s">
        <v>281</v>
      </c>
      <c r="B101" s="330">
        <v>80</v>
      </c>
      <c r="C101" s="331">
        <v>1</v>
      </c>
      <c r="D101" s="320">
        <v>1</v>
      </c>
    </row>
    <row r="102" spans="1:4" x14ac:dyDescent="0.25">
      <c r="A102" s="327" t="s">
        <v>282</v>
      </c>
      <c r="B102" s="330">
        <v>200</v>
      </c>
      <c r="C102" s="331">
        <v>1.3</v>
      </c>
      <c r="D102" s="320">
        <v>1</v>
      </c>
    </row>
    <row r="103" spans="1:4" x14ac:dyDescent="0.25">
      <c r="A103" s="327" t="s">
        <v>283</v>
      </c>
      <c r="B103" s="330">
        <v>300</v>
      </c>
      <c r="C103" s="331">
        <v>1.3</v>
      </c>
      <c r="D103" s="320">
        <v>1</v>
      </c>
    </row>
    <row r="104" spans="1:4" x14ac:dyDescent="0.25">
      <c r="A104" s="327" t="s">
        <v>284</v>
      </c>
      <c r="B104" s="330">
        <v>500</v>
      </c>
      <c r="C104" s="331">
        <v>1.3</v>
      </c>
      <c r="D104" s="320">
        <v>1.5</v>
      </c>
    </row>
    <row r="105" spans="1:4" x14ac:dyDescent="0.25">
      <c r="A105" s="327" t="s">
        <v>286</v>
      </c>
      <c r="B105" s="330">
        <v>600</v>
      </c>
      <c r="C105" s="331">
        <v>1.3</v>
      </c>
      <c r="D105" s="320">
        <v>1.5</v>
      </c>
    </row>
    <row r="106" spans="1:4" x14ac:dyDescent="0.25">
      <c r="A106" s="327" t="s">
        <v>287</v>
      </c>
      <c r="B106" s="330">
        <v>500</v>
      </c>
      <c r="C106" s="331">
        <v>1.3</v>
      </c>
      <c r="D106" s="320">
        <v>1</v>
      </c>
    </row>
    <row r="107" spans="1:4" x14ac:dyDescent="0.25">
      <c r="A107" s="327" t="s">
        <v>288</v>
      </c>
      <c r="B107" s="330">
        <v>300</v>
      </c>
      <c r="C107" s="331">
        <v>1.3</v>
      </c>
      <c r="D107" s="320">
        <v>1</v>
      </c>
    </row>
    <row r="108" spans="1:4" x14ac:dyDescent="0.25">
      <c r="A108" s="327" t="s">
        <v>39</v>
      </c>
      <c r="B108" s="330">
        <v>400</v>
      </c>
      <c r="C108" s="331">
        <v>1.3</v>
      </c>
      <c r="D108" s="320">
        <v>1</v>
      </c>
    </row>
    <row r="109" spans="1:4" x14ac:dyDescent="0.25">
      <c r="A109" s="327" t="s">
        <v>289</v>
      </c>
      <c r="B109" s="330">
        <v>800</v>
      </c>
      <c r="C109" s="331">
        <v>1.3</v>
      </c>
      <c r="D109" s="320">
        <v>1.5</v>
      </c>
    </row>
    <row r="110" spans="1:4" x14ac:dyDescent="0.25">
      <c r="A110" s="327" t="s">
        <v>291</v>
      </c>
      <c r="B110" s="330">
        <v>40</v>
      </c>
      <c r="C110" s="331">
        <v>1</v>
      </c>
      <c r="D110" s="320">
        <v>1</v>
      </c>
    </row>
    <row r="111" spans="1:4" x14ac:dyDescent="0.25">
      <c r="A111" s="327" t="s">
        <v>292</v>
      </c>
      <c r="B111" s="330">
        <v>500</v>
      </c>
      <c r="C111" s="331">
        <v>1.3</v>
      </c>
      <c r="D111" s="320">
        <v>1.5</v>
      </c>
    </row>
    <row r="112" spans="1:4" x14ac:dyDescent="0.25">
      <c r="A112" s="327" t="s">
        <v>293</v>
      </c>
      <c r="B112" s="330">
        <v>300</v>
      </c>
      <c r="C112" s="331">
        <v>1.3</v>
      </c>
      <c r="D112" s="320">
        <v>1.5</v>
      </c>
    </row>
    <row r="113" spans="1:4" x14ac:dyDescent="0.25">
      <c r="A113" s="327" t="s">
        <v>294</v>
      </c>
      <c r="B113" s="330">
        <v>2000</v>
      </c>
      <c r="C113" s="331">
        <v>1.3</v>
      </c>
      <c r="D113" s="320">
        <v>2</v>
      </c>
    </row>
    <row r="114" spans="1:4" x14ac:dyDescent="0.25">
      <c r="A114" s="327" t="s">
        <v>295</v>
      </c>
      <c r="B114" s="330">
        <v>800</v>
      </c>
      <c r="C114" s="331">
        <v>1.3</v>
      </c>
      <c r="D114" s="320">
        <v>2</v>
      </c>
    </row>
    <row r="115" spans="1:4" x14ac:dyDescent="0.25">
      <c r="A115" s="327" t="s">
        <v>296</v>
      </c>
      <c r="B115" s="330">
        <v>300</v>
      </c>
      <c r="C115" s="331">
        <v>1.3</v>
      </c>
      <c r="D115" s="320">
        <v>1.5</v>
      </c>
    </row>
    <row r="116" spans="1:4" x14ac:dyDescent="0.25">
      <c r="A116" s="327" t="s">
        <v>40</v>
      </c>
      <c r="B116" s="330">
        <v>800</v>
      </c>
      <c r="C116" s="331">
        <v>1.3</v>
      </c>
      <c r="D116" s="320">
        <v>1.5</v>
      </c>
    </row>
    <row r="117" spans="1:4" x14ac:dyDescent="0.25">
      <c r="A117" s="327" t="s">
        <v>297</v>
      </c>
      <c r="B117" s="330">
        <v>600</v>
      </c>
      <c r="C117" s="331">
        <v>1.3</v>
      </c>
      <c r="D117" s="370">
        <v>1.5</v>
      </c>
    </row>
    <row r="118" spans="1:4" x14ac:dyDescent="0.25">
      <c r="A118" s="327" t="s">
        <v>329</v>
      </c>
      <c r="B118" s="330">
        <v>600</v>
      </c>
      <c r="C118" s="331">
        <v>1.3</v>
      </c>
      <c r="D118" s="320">
        <v>1.5</v>
      </c>
    </row>
    <row r="119" spans="1:4" x14ac:dyDescent="0.25">
      <c r="A119" s="327" t="s">
        <v>299</v>
      </c>
      <c r="B119" s="330">
        <v>800</v>
      </c>
      <c r="C119" s="331">
        <v>1.3</v>
      </c>
      <c r="D119" s="320">
        <v>1.5</v>
      </c>
    </row>
    <row r="120" spans="1:4" x14ac:dyDescent="0.25">
      <c r="A120" s="327" t="s">
        <v>300</v>
      </c>
      <c r="B120" s="330">
        <v>800</v>
      </c>
      <c r="C120" s="331">
        <v>1.6</v>
      </c>
      <c r="D120" s="320">
        <v>1.5</v>
      </c>
    </row>
    <row r="121" spans="1:4" x14ac:dyDescent="0.25">
      <c r="A121" s="327" t="s">
        <v>301</v>
      </c>
      <c r="B121" s="330">
        <v>40</v>
      </c>
      <c r="C121" s="331">
        <v>1</v>
      </c>
      <c r="D121" s="320">
        <v>1</v>
      </c>
    </row>
    <row r="122" spans="1:4" x14ac:dyDescent="0.25">
      <c r="A122" s="327" t="s">
        <v>302</v>
      </c>
      <c r="B122" s="330">
        <v>200</v>
      </c>
      <c r="C122" s="331">
        <v>1.3</v>
      </c>
      <c r="D122" s="320">
        <v>1</v>
      </c>
    </row>
    <row r="123" spans="1:4" x14ac:dyDescent="0.25">
      <c r="A123" s="327" t="s">
        <v>303</v>
      </c>
      <c r="B123" s="330">
        <v>80</v>
      </c>
      <c r="C123" s="331">
        <v>1</v>
      </c>
      <c r="D123" s="320">
        <v>1</v>
      </c>
    </row>
    <row r="124" spans="1:4" x14ac:dyDescent="0.25">
      <c r="A124" s="327" t="s">
        <v>304</v>
      </c>
      <c r="B124" s="330">
        <v>40</v>
      </c>
      <c r="C124" s="331">
        <v>1</v>
      </c>
      <c r="D124" s="320">
        <v>1</v>
      </c>
    </row>
    <row r="125" spans="1:4" x14ac:dyDescent="0.25">
      <c r="A125" s="327" t="s">
        <v>305</v>
      </c>
      <c r="B125" s="330">
        <v>200</v>
      </c>
      <c r="C125" s="331">
        <v>1.3</v>
      </c>
      <c r="D125" s="320">
        <v>1</v>
      </c>
    </row>
    <row r="126" spans="1:4" x14ac:dyDescent="0.25">
      <c r="A126" s="327" t="s">
        <v>42</v>
      </c>
      <c r="B126" s="330">
        <v>700</v>
      </c>
      <c r="C126" s="331">
        <v>1.3</v>
      </c>
      <c r="D126" s="320">
        <v>1.5</v>
      </c>
    </row>
    <row r="127" spans="1:4" x14ac:dyDescent="0.25">
      <c r="A127" s="327" t="s">
        <v>307</v>
      </c>
      <c r="B127" s="330">
        <v>1300</v>
      </c>
      <c r="C127" s="331">
        <v>1.3</v>
      </c>
      <c r="D127" s="320">
        <v>2</v>
      </c>
    </row>
    <row r="128" spans="1:4" x14ac:dyDescent="0.25">
      <c r="A128" s="327" t="s">
        <v>308</v>
      </c>
      <c r="B128" s="330">
        <v>2100</v>
      </c>
      <c r="C128" s="331">
        <v>1.3</v>
      </c>
      <c r="D128" s="320">
        <v>2</v>
      </c>
    </row>
    <row r="129" spans="1:4" x14ac:dyDescent="0.25">
      <c r="A129" s="327" t="s">
        <v>309</v>
      </c>
      <c r="B129" s="330">
        <v>200</v>
      </c>
      <c r="C129" s="331">
        <v>1</v>
      </c>
      <c r="D129" s="320">
        <v>1</v>
      </c>
    </row>
    <row r="130" spans="1:4" x14ac:dyDescent="0.25">
      <c r="A130" s="327" t="s">
        <v>310</v>
      </c>
      <c r="B130" s="330">
        <v>200</v>
      </c>
      <c r="C130" s="331">
        <v>1</v>
      </c>
      <c r="D130" s="320">
        <v>1</v>
      </c>
    </row>
    <row r="131" spans="1:4" x14ac:dyDescent="0.25">
      <c r="A131" s="327" t="s">
        <v>311</v>
      </c>
      <c r="B131" s="330">
        <v>80</v>
      </c>
      <c r="C131" s="331">
        <v>1.3</v>
      </c>
      <c r="D131" s="320">
        <v>1</v>
      </c>
    </row>
    <row r="132" spans="1:4" x14ac:dyDescent="0.25">
      <c r="A132" s="327" t="s">
        <v>312</v>
      </c>
      <c r="B132" s="330">
        <v>400</v>
      </c>
      <c r="C132" s="331">
        <v>1.3</v>
      </c>
      <c r="D132" s="320">
        <v>1.5</v>
      </c>
    </row>
    <row r="133" spans="1:4" x14ac:dyDescent="0.25">
      <c r="A133" s="327" t="s">
        <v>313</v>
      </c>
      <c r="B133" s="330">
        <v>300</v>
      </c>
      <c r="C133" s="331">
        <v>1.3</v>
      </c>
      <c r="D133" s="320">
        <v>1</v>
      </c>
    </row>
    <row r="134" spans="1:4" x14ac:dyDescent="0.25">
      <c r="A134" s="327" t="s">
        <v>314</v>
      </c>
      <c r="B134" s="330">
        <v>100</v>
      </c>
      <c r="C134" s="331">
        <v>1</v>
      </c>
      <c r="D134" s="320">
        <v>1</v>
      </c>
    </row>
    <row r="135" spans="1:4" x14ac:dyDescent="0.25">
      <c r="A135" s="327" t="s">
        <v>315</v>
      </c>
      <c r="B135" s="330">
        <v>200</v>
      </c>
      <c r="C135" s="331">
        <v>1.3</v>
      </c>
      <c r="D135" s="320">
        <v>1</v>
      </c>
    </row>
    <row r="136" spans="1:4" x14ac:dyDescent="0.25">
      <c r="A136" s="327" t="s">
        <v>316</v>
      </c>
      <c r="B136" s="330">
        <v>300</v>
      </c>
      <c r="C136" s="331">
        <v>1</v>
      </c>
      <c r="D136" s="320">
        <v>1</v>
      </c>
    </row>
    <row r="137" spans="1:4" x14ac:dyDescent="0.25">
      <c r="A137" s="327" t="s">
        <v>44</v>
      </c>
      <c r="B137" s="330">
        <v>400</v>
      </c>
      <c r="C137" s="331">
        <v>1.3</v>
      </c>
      <c r="D137" s="320">
        <v>1.5</v>
      </c>
    </row>
    <row r="138" spans="1:4" x14ac:dyDescent="0.25">
      <c r="A138" s="327" t="s">
        <v>317</v>
      </c>
      <c r="B138" s="330">
        <v>500</v>
      </c>
      <c r="C138" s="331">
        <v>1.3</v>
      </c>
      <c r="D138" s="320">
        <v>2</v>
      </c>
    </row>
    <row r="139" spans="1:4" x14ac:dyDescent="0.25">
      <c r="A139" s="327" t="s">
        <v>318</v>
      </c>
      <c r="B139" s="330">
        <v>1000</v>
      </c>
      <c r="C139" s="331">
        <v>1.3</v>
      </c>
      <c r="D139" s="320">
        <v>2</v>
      </c>
    </row>
    <row r="140" spans="1:4" x14ac:dyDescent="0.25">
      <c r="A140" s="327" t="s">
        <v>319</v>
      </c>
      <c r="B140" s="330">
        <v>300</v>
      </c>
      <c r="C140" s="331">
        <v>1.3</v>
      </c>
      <c r="D140" s="320">
        <v>1</v>
      </c>
    </row>
    <row r="141" spans="1:4" x14ac:dyDescent="0.25">
      <c r="A141" s="327" t="s">
        <v>45</v>
      </c>
      <c r="B141" s="330">
        <v>300</v>
      </c>
      <c r="C141" s="331">
        <v>1.3</v>
      </c>
      <c r="D141" s="320">
        <v>1</v>
      </c>
    </row>
    <row r="142" spans="1:4" x14ac:dyDescent="0.25">
      <c r="A142" s="327" t="s">
        <v>46</v>
      </c>
      <c r="B142" s="330">
        <v>500</v>
      </c>
      <c r="C142" s="331">
        <v>1.3</v>
      </c>
      <c r="D142" s="320">
        <v>1.5</v>
      </c>
    </row>
    <row r="143" spans="1:4" x14ac:dyDescent="0.25">
      <c r="A143" s="338" t="s">
        <v>320</v>
      </c>
      <c r="B143" s="330">
        <v>4000</v>
      </c>
      <c r="C143" s="331">
        <v>1.6</v>
      </c>
      <c r="D143" s="320">
        <v>2</v>
      </c>
    </row>
    <row r="144" spans="1:4" x14ac:dyDescent="0.25">
      <c r="A144" s="327" t="s">
        <v>321</v>
      </c>
      <c r="B144" s="330">
        <v>800</v>
      </c>
      <c r="C144" s="331">
        <v>1.6</v>
      </c>
      <c r="D144" s="320">
        <v>2</v>
      </c>
    </row>
    <row r="145" spans="1:4" x14ac:dyDescent="0.25">
      <c r="A145" s="327" t="s">
        <v>322</v>
      </c>
      <c r="B145" s="330">
        <v>2000</v>
      </c>
      <c r="C145" s="331">
        <v>1.6</v>
      </c>
      <c r="D145" s="320">
        <v>2</v>
      </c>
    </row>
    <row r="146" spans="1:4" x14ac:dyDescent="0.25">
      <c r="A146" s="327" t="s">
        <v>323</v>
      </c>
      <c r="B146" s="330">
        <v>1000</v>
      </c>
      <c r="C146" s="331">
        <v>1.3</v>
      </c>
      <c r="D146" s="320">
        <v>2</v>
      </c>
    </row>
    <row r="147" spans="1:4" x14ac:dyDescent="0.25">
      <c r="A147" s="327" t="s">
        <v>47</v>
      </c>
      <c r="B147" s="330">
        <v>400</v>
      </c>
      <c r="C147" s="331">
        <v>1.3</v>
      </c>
      <c r="D147" s="320">
        <v>1</v>
      </c>
    </row>
    <row r="148" spans="1:4" x14ac:dyDescent="0.25">
      <c r="A148" s="327" t="s">
        <v>48</v>
      </c>
      <c r="B148" s="330">
        <v>800</v>
      </c>
      <c r="C148" s="331">
        <v>1</v>
      </c>
      <c r="D148" s="320">
        <v>1.5</v>
      </c>
    </row>
    <row r="149" spans="1:4" x14ac:dyDescent="0.25">
      <c r="A149" s="327" t="s">
        <v>49</v>
      </c>
      <c r="B149" s="330">
        <v>40</v>
      </c>
      <c r="C149" s="331">
        <v>1</v>
      </c>
      <c r="D149" s="320">
        <v>1</v>
      </c>
    </row>
    <row r="150" spans="1:4" x14ac:dyDescent="0.25">
      <c r="A150" s="327" t="s">
        <v>325</v>
      </c>
      <c r="B150" s="330">
        <v>500</v>
      </c>
      <c r="C150" s="331">
        <v>1.3</v>
      </c>
      <c r="D150" s="320">
        <v>1.5</v>
      </c>
    </row>
    <row r="151" spans="1:4" x14ac:dyDescent="0.25">
      <c r="A151" s="327" t="s">
        <v>51</v>
      </c>
      <c r="B151" s="330">
        <v>300</v>
      </c>
      <c r="C151" s="331">
        <v>1.3</v>
      </c>
      <c r="D151" s="320">
        <v>1.5</v>
      </c>
    </row>
    <row r="152" spans="1:4" x14ac:dyDescent="0.25">
      <c r="A152" s="327" t="s">
        <v>326</v>
      </c>
      <c r="B152" s="330">
        <v>500</v>
      </c>
      <c r="C152" s="331">
        <v>1.3</v>
      </c>
      <c r="D152" s="320">
        <v>1.5</v>
      </c>
    </row>
    <row r="153" spans="1:4" x14ac:dyDescent="0.25">
      <c r="A153" s="327" t="s">
        <v>52</v>
      </c>
      <c r="B153" s="330">
        <v>500</v>
      </c>
      <c r="C153" s="331">
        <v>1.3</v>
      </c>
      <c r="D153" s="320">
        <v>1.5</v>
      </c>
    </row>
    <row r="154" spans="1:4" x14ac:dyDescent="0.25">
      <c r="A154" s="327" t="s">
        <v>327</v>
      </c>
      <c r="B154" s="330">
        <v>1000</v>
      </c>
      <c r="C154" s="331">
        <v>1.3</v>
      </c>
      <c r="D154" s="320">
        <v>2</v>
      </c>
    </row>
    <row r="155" spans="1:4" x14ac:dyDescent="0.25">
      <c r="A155" s="327" t="s">
        <v>53</v>
      </c>
      <c r="B155" s="330">
        <v>300</v>
      </c>
      <c r="C155" s="331">
        <v>1.3</v>
      </c>
      <c r="D155" s="320">
        <v>1.5</v>
      </c>
    </row>
    <row r="156" spans="1:4" x14ac:dyDescent="0.25">
      <c r="A156" s="326" t="s">
        <v>330</v>
      </c>
      <c r="B156" s="330">
        <v>100</v>
      </c>
      <c r="C156" s="331">
        <v>1</v>
      </c>
      <c r="D156" s="320">
        <v>1</v>
      </c>
    </row>
    <row r="157" spans="1:4" x14ac:dyDescent="0.25">
      <c r="A157" s="327" t="s">
        <v>332</v>
      </c>
      <c r="B157" s="330">
        <v>1000</v>
      </c>
      <c r="C157" s="331">
        <v>1.3</v>
      </c>
      <c r="D157" s="320">
        <v>1.5</v>
      </c>
    </row>
    <row r="158" spans="1:4" x14ac:dyDescent="0.25">
      <c r="A158" s="327" t="s">
        <v>333</v>
      </c>
      <c r="B158" s="330">
        <v>400</v>
      </c>
      <c r="C158" s="331">
        <v>1.3</v>
      </c>
      <c r="D158" s="320">
        <v>1</v>
      </c>
    </row>
    <row r="159" spans="1:4" x14ac:dyDescent="0.25">
      <c r="A159" s="327" t="s">
        <v>334</v>
      </c>
      <c r="B159" s="330">
        <v>300</v>
      </c>
      <c r="C159" s="331">
        <v>1.3</v>
      </c>
      <c r="D159" s="320">
        <v>1</v>
      </c>
    </row>
    <row r="160" spans="1:4" x14ac:dyDescent="0.25">
      <c r="A160" s="327" t="s">
        <v>335</v>
      </c>
      <c r="B160" s="330">
        <v>500</v>
      </c>
      <c r="C160" s="331">
        <v>1.3</v>
      </c>
      <c r="D160" s="320">
        <v>1.5</v>
      </c>
    </row>
    <row r="161" spans="1:4" x14ac:dyDescent="0.25">
      <c r="A161" s="327" t="s">
        <v>336</v>
      </c>
      <c r="B161" s="330">
        <v>300</v>
      </c>
      <c r="C161" s="331">
        <v>1.3</v>
      </c>
      <c r="D161" s="320">
        <v>1</v>
      </c>
    </row>
    <row r="162" spans="1:4" x14ac:dyDescent="0.25">
      <c r="A162" s="327" t="s">
        <v>337</v>
      </c>
      <c r="B162" s="330">
        <v>700</v>
      </c>
      <c r="C162" s="331">
        <v>1.3</v>
      </c>
      <c r="D162" s="320">
        <v>1.5</v>
      </c>
    </row>
    <row r="163" spans="1:4" x14ac:dyDescent="0.25">
      <c r="A163" s="327" t="s">
        <v>338</v>
      </c>
      <c r="B163" s="330">
        <v>800</v>
      </c>
      <c r="C163" s="331">
        <v>1.3</v>
      </c>
      <c r="D163" s="320">
        <v>1.5</v>
      </c>
    </row>
    <row r="164" spans="1:4" x14ac:dyDescent="0.25">
      <c r="A164" s="327" t="s">
        <v>343</v>
      </c>
      <c r="B164" s="330">
        <v>600</v>
      </c>
      <c r="C164" s="331">
        <v>1.3</v>
      </c>
      <c r="D164" s="320">
        <v>1.5</v>
      </c>
    </row>
    <row r="165" spans="1:4" x14ac:dyDescent="0.25">
      <c r="A165" s="327" t="s">
        <v>344</v>
      </c>
      <c r="B165" s="330">
        <v>1000</v>
      </c>
      <c r="C165" s="331">
        <v>1.3</v>
      </c>
      <c r="D165" s="320">
        <v>2</v>
      </c>
    </row>
    <row r="166" spans="1:4" x14ac:dyDescent="0.25">
      <c r="A166" s="327" t="s">
        <v>345</v>
      </c>
      <c r="B166" s="330">
        <v>2000</v>
      </c>
      <c r="C166" s="331">
        <v>1</v>
      </c>
      <c r="D166" s="320">
        <v>2</v>
      </c>
    </row>
    <row r="167" spans="1:4" x14ac:dyDescent="0.25">
      <c r="A167" s="327" t="s">
        <v>347</v>
      </c>
      <c r="B167" s="330">
        <v>600</v>
      </c>
      <c r="C167" s="331">
        <v>1</v>
      </c>
      <c r="D167" s="320">
        <v>1.5</v>
      </c>
    </row>
    <row r="168" spans="1:4" x14ac:dyDescent="0.25">
      <c r="A168" s="327" t="s">
        <v>348</v>
      </c>
      <c r="B168" s="330">
        <v>1700</v>
      </c>
      <c r="C168" s="331">
        <v>1.3</v>
      </c>
      <c r="D168" s="320">
        <v>2</v>
      </c>
    </row>
    <row r="169" spans="1:4" x14ac:dyDescent="0.25">
      <c r="A169" s="327" t="s">
        <v>349</v>
      </c>
      <c r="B169" s="330">
        <v>600</v>
      </c>
      <c r="C169" s="331">
        <v>1.3</v>
      </c>
      <c r="D169" s="320">
        <v>1.5</v>
      </c>
    </row>
    <row r="170" spans="1:4" x14ac:dyDescent="0.25">
      <c r="A170" s="327" t="s">
        <v>361</v>
      </c>
      <c r="B170" s="330">
        <v>400</v>
      </c>
      <c r="C170" s="331">
        <v>1.3</v>
      </c>
      <c r="D170" s="320">
        <v>1</v>
      </c>
    </row>
    <row r="171" spans="1:4" x14ac:dyDescent="0.25">
      <c r="A171" s="327" t="s">
        <v>350</v>
      </c>
      <c r="B171" s="330">
        <v>800</v>
      </c>
      <c r="C171" s="331">
        <v>1.3</v>
      </c>
      <c r="D171" s="320">
        <v>1.5</v>
      </c>
    </row>
    <row r="172" spans="1:4" x14ac:dyDescent="0.25">
      <c r="A172" s="327" t="s">
        <v>351</v>
      </c>
      <c r="B172" s="330">
        <v>600</v>
      </c>
      <c r="C172" s="331">
        <v>1.3</v>
      </c>
      <c r="D172" s="320">
        <v>1.5</v>
      </c>
    </row>
    <row r="173" spans="1:4" x14ac:dyDescent="0.25">
      <c r="A173" s="327" t="s">
        <v>352</v>
      </c>
      <c r="B173" s="330">
        <v>80</v>
      </c>
      <c r="C173" s="331">
        <v>1</v>
      </c>
      <c r="D173" s="320">
        <v>1</v>
      </c>
    </row>
    <row r="174" spans="1:4" x14ac:dyDescent="0.25">
      <c r="A174" s="327" t="s">
        <v>353</v>
      </c>
      <c r="B174" s="330">
        <v>1000</v>
      </c>
      <c r="C174" s="331">
        <v>1.3</v>
      </c>
      <c r="D174" s="320">
        <v>2</v>
      </c>
    </row>
    <row r="175" spans="1:4" x14ac:dyDescent="0.25">
      <c r="A175" s="327" t="s">
        <v>60</v>
      </c>
      <c r="B175" s="330">
        <v>700</v>
      </c>
      <c r="C175" s="331">
        <v>1.3</v>
      </c>
      <c r="D175" s="320">
        <v>1.5</v>
      </c>
    </row>
    <row r="176" spans="1:4" x14ac:dyDescent="0.25">
      <c r="A176" s="327" t="s">
        <v>354</v>
      </c>
      <c r="B176" s="330">
        <v>40</v>
      </c>
      <c r="C176" s="331">
        <v>1</v>
      </c>
      <c r="D176" s="320">
        <v>1</v>
      </c>
    </row>
    <row r="177" spans="1:4" x14ac:dyDescent="0.25">
      <c r="A177" s="327" t="s">
        <v>61</v>
      </c>
      <c r="B177" s="330">
        <v>40</v>
      </c>
      <c r="C177" s="331">
        <v>1.3</v>
      </c>
      <c r="D177" s="320">
        <v>1</v>
      </c>
    </row>
    <row r="178" spans="1:4" x14ac:dyDescent="0.25">
      <c r="A178" s="327" t="s">
        <v>355</v>
      </c>
      <c r="B178" s="330">
        <v>3000</v>
      </c>
      <c r="C178" s="331">
        <v>1.3</v>
      </c>
      <c r="D178" s="320">
        <v>1.5</v>
      </c>
    </row>
    <row r="179" spans="1:4" x14ac:dyDescent="0.25">
      <c r="A179" s="327" t="s">
        <v>356</v>
      </c>
      <c r="B179" s="330">
        <v>600</v>
      </c>
      <c r="C179" s="331">
        <v>1.3</v>
      </c>
      <c r="D179" s="320">
        <v>1.5</v>
      </c>
    </row>
    <row r="180" spans="1:4" x14ac:dyDescent="0.25">
      <c r="A180" s="327" t="s">
        <v>63</v>
      </c>
      <c r="B180" s="330">
        <v>400</v>
      </c>
      <c r="C180" s="331">
        <v>1.3</v>
      </c>
      <c r="D180" s="320">
        <v>1.5</v>
      </c>
    </row>
    <row r="181" spans="1:4" x14ac:dyDescent="0.25">
      <c r="A181" s="338" t="s">
        <v>357</v>
      </c>
      <c r="B181" s="330">
        <v>300</v>
      </c>
      <c r="C181" s="331">
        <v>1.3</v>
      </c>
      <c r="D181" s="320">
        <v>1</v>
      </c>
    </row>
    <row r="182" spans="1:4" x14ac:dyDescent="0.25">
      <c r="A182" s="326" t="s">
        <v>544</v>
      </c>
      <c r="B182" s="330">
        <v>400</v>
      </c>
      <c r="C182" s="331">
        <v>1.3</v>
      </c>
      <c r="D182" s="320">
        <v>1</v>
      </c>
    </row>
    <row r="183" spans="1:4" x14ac:dyDescent="0.25">
      <c r="A183" s="327" t="s">
        <v>545</v>
      </c>
      <c r="B183" s="330">
        <v>100</v>
      </c>
      <c r="C183" s="331">
        <v>1</v>
      </c>
      <c r="D183" s="320">
        <v>1</v>
      </c>
    </row>
    <row r="184" spans="1:4" x14ac:dyDescent="0.25">
      <c r="A184" s="327" t="s">
        <v>546</v>
      </c>
      <c r="B184" s="330">
        <v>200</v>
      </c>
      <c r="C184" s="331">
        <v>1.3</v>
      </c>
      <c r="D184" s="320">
        <v>1</v>
      </c>
    </row>
    <row r="185" spans="1:4" x14ac:dyDescent="0.25">
      <c r="A185" s="327" t="s">
        <v>547</v>
      </c>
      <c r="B185" s="330">
        <v>300</v>
      </c>
      <c r="C185" s="331">
        <v>1.3</v>
      </c>
      <c r="D185" s="320">
        <v>1</v>
      </c>
    </row>
    <row r="186" spans="1:4" x14ac:dyDescent="0.25">
      <c r="A186" s="327" t="s">
        <v>548</v>
      </c>
      <c r="B186" s="330">
        <v>200</v>
      </c>
      <c r="C186" s="331">
        <v>1.3</v>
      </c>
      <c r="D186" s="320">
        <v>1</v>
      </c>
    </row>
    <row r="187" spans="1:4" x14ac:dyDescent="0.25">
      <c r="A187" s="338" t="s">
        <v>549</v>
      </c>
      <c r="B187" s="330">
        <v>700</v>
      </c>
      <c r="C187" s="331">
        <v>1.3</v>
      </c>
      <c r="D187" s="320">
        <v>1</v>
      </c>
    </row>
    <row r="188" spans="1:4" x14ac:dyDescent="0.25">
      <c r="A188" s="338" t="s">
        <v>550</v>
      </c>
      <c r="B188" s="330">
        <v>1000</v>
      </c>
      <c r="C188" s="331">
        <v>1.3</v>
      </c>
      <c r="D188" s="320">
        <v>1</v>
      </c>
    </row>
    <row r="189" spans="1:4" x14ac:dyDescent="0.25">
      <c r="A189" s="327" t="s">
        <v>551</v>
      </c>
      <c r="B189" s="330">
        <v>700</v>
      </c>
      <c r="C189" s="331">
        <v>1.3</v>
      </c>
      <c r="D189" s="320">
        <v>2</v>
      </c>
    </row>
    <row r="190" spans="1:4" x14ac:dyDescent="0.25">
      <c r="A190" s="327" t="s">
        <v>552</v>
      </c>
      <c r="B190" s="330">
        <v>200</v>
      </c>
      <c r="C190" s="331">
        <v>1.3</v>
      </c>
      <c r="D190" s="320">
        <v>1</v>
      </c>
    </row>
    <row r="191" spans="1:4" x14ac:dyDescent="0.25">
      <c r="A191" s="327" t="s">
        <v>553</v>
      </c>
      <c r="B191" s="330">
        <v>1700</v>
      </c>
      <c r="C191" s="331">
        <v>1.3</v>
      </c>
      <c r="D191" s="320">
        <v>2</v>
      </c>
    </row>
    <row r="192" spans="1:4" x14ac:dyDescent="0.25">
      <c r="A192" s="327" t="s">
        <v>554</v>
      </c>
      <c r="B192" s="330">
        <v>1000</v>
      </c>
      <c r="C192" s="331">
        <v>1.3</v>
      </c>
      <c r="D192" s="320">
        <v>2</v>
      </c>
    </row>
    <row r="193" spans="1:4" x14ac:dyDescent="0.25">
      <c r="A193" s="327" t="s">
        <v>555</v>
      </c>
      <c r="B193" s="330">
        <v>300</v>
      </c>
      <c r="C193" s="331">
        <v>1.3</v>
      </c>
      <c r="D193" s="320">
        <v>1</v>
      </c>
    </row>
    <row r="194" spans="1:4" x14ac:dyDescent="0.25">
      <c r="A194" s="327" t="s">
        <v>556</v>
      </c>
      <c r="B194" s="330">
        <v>600</v>
      </c>
      <c r="C194" s="331">
        <v>1.3</v>
      </c>
      <c r="D194" s="320">
        <v>1.5</v>
      </c>
    </row>
    <row r="195" spans="1:4" x14ac:dyDescent="0.25">
      <c r="A195" s="327" t="s">
        <v>557</v>
      </c>
      <c r="B195" s="330">
        <v>1300</v>
      </c>
      <c r="C195" s="331">
        <v>1.3</v>
      </c>
      <c r="D195" s="320">
        <v>2</v>
      </c>
    </row>
    <row r="196" spans="1:4" x14ac:dyDescent="0.25">
      <c r="A196" s="327" t="s">
        <v>558</v>
      </c>
      <c r="B196" s="330">
        <v>600</v>
      </c>
      <c r="C196" s="331">
        <v>1.3</v>
      </c>
      <c r="D196" s="320">
        <v>1.5</v>
      </c>
    </row>
    <row r="197" spans="1:4" x14ac:dyDescent="0.25">
      <c r="A197" s="338" t="s">
        <v>559</v>
      </c>
      <c r="B197" s="330">
        <v>600</v>
      </c>
      <c r="C197" s="331">
        <v>1.3</v>
      </c>
      <c r="D197" s="320">
        <v>1.5</v>
      </c>
    </row>
    <row r="198" spans="1:4" x14ac:dyDescent="0.25">
      <c r="A198" s="327" t="s">
        <v>560</v>
      </c>
      <c r="B198" s="330">
        <v>1000</v>
      </c>
      <c r="C198" s="331">
        <v>1.3</v>
      </c>
      <c r="D198" s="320">
        <v>2</v>
      </c>
    </row>
    <row r="199" spans="1:4" x14ac:dyDescent="0.25">
      <c r="A199" s="327" t="s">
        <v>561</v>
      </c>
      <c r="B199" s="330">
        <v>600</v>
      </c>
      <c r="C199" s="331">
        <v>1.3</v>
      </c>
      <c r="D199" s="320">
        <v>1.5</v>
      </c>
    </row>
    <row r="200" spans="1:4" x14ac:dyDescent="0.25">
      <c r="A200" s="327" t="s">
        <v>562</v>
      </c>
      <c r="B200" s="330">
        <v>200</v>
      </c>
      <c r="C200" s="331">
        <v>1</v>
      </c>
      <c r="D200" s="320">
        <v>1</v>
      </c>
    </row>
    <row r="201" spans="1:4" x14ac:dyDescent="0.25">
      <c r="A201" s="327" t="s">
        <v>563</v>
      </c>
      <c r="B201" s="330">
        <v>200</v>
      </c>
      <c r="C201" s="331">
        <v>1</v>
      </c>
      <c r="D201" s="320">
        <v>1</v>
      </c>
    </row>
    <row r="202" spans="1:4" x14ac:dyDescent="0.25">
      <c r="A202" s="327" t="s">
        <v>564</v>
      </c>
      <c r="B202" s="330">
        <v>80</v>
      </c>
      <c r="C202" s="331">
        <v>1</v>
      </c>
      <c r="D202" s="320">
        <v>1</v>
      </c>
    </row>
    <row r="203" spans="1:4" x14ac:dyDescent="0.25">
      <c r="A203" s="327" t="s">
        <v>565</v>
      </c>
      <c r="B203" s="330">
        <v>500</v>
      </c>
      <c r="C203" s="331">
        <v>1.3</v>
      </c>
      <c r="D203" s="320">
        <v>1.5</v>
      </c>
    </row>
    <row r="204" spans="1:4" x14ac:dyDescent="0.25">
      <c r="A204" s="327" t="s">
        <v>566</v>
      </c>
      <c r="B204" s="330">
        <v>800</v>
      </c>
      <c r="C204" s="331">
        <v>1.3</v>
      </c>
      <c r="D204" s="320">
        <v>1.5</v>
      </c>
    </row>
    <row r="205" spans="1:4" x14ac:dyDescent="0.25">
      <c r="A205" s="327" t="s">
        <v>567</v>
      </c>
      <c r="B205" s="330">
        <v>500</v>
      </c>
      <c r="C205" s="331">
        <v>1.3</v>
      </c>
      <c r="D205" s="320">
        <v>1.5</v>
      </c>
    </row>
    <row r="206" spans="1:4" x14ac:dyDescent="0.25">
      <c r="A206" s="327" t="s">
        <v>65</v>
      </c>
      <c r="B206" s="330">
        <v>600</v>
      </c>
      <c r="C206" s="331">
        <v>1.3</v>
      </c>
      <c r="D206" s="320">
        <v>1.5</v>
      </c>
    </row>
    <row r="207" spans="1:4" x14ac:dyDescent="0.25">
      <c r="A207" s="327" t="s">
        <v>568</v>
      </c>
      <c r="B207" s="330">
        <v>500</v>
      </c>
      <c r="C207" s="331">
        <v>1.3</v>
      </c>
      <c r="D207" s="320">
        <v>1.5</v>
      </c>
    </row>
    <row r="208" spans="1:4" x14ac:dyDescent="0.25">
      <c r="A208" s="327" t="s">
        <v>66</v>
      </c>
      <c r="B208" s="330">
        <v>300</v>
      </c>
      <c r="C208" s="331">
        <v>1.3</v>
      </c>
      <c r="D208" s="320">
        <v>1.5</v>
      </c>
    </row>
    <row r="209" spans="1:4" x14ac:dyDescent="0.25">
      <c r="A209" s="327" t="s">
        <v>569</v>
      </c>
      <c r="B209" s="330">
        <v>80</v>
      </c>
      <c r="C209" s="331">
        <v>1.3</v>
      </c>
      <c r="D209" s="320">
        <v>1</v>
      </c>
    </row>
    <row r="210" spans="1:4" x14ac:dyDescent="0.25">
      <c r="A210" s="327" t="s">
        <v>570</v>
      </c>
      <c r="B210" s="330">
        <v>200</v>
      </c>
      <c r="C210" s="331">
        <v>1</v>
      </c>
      <c r="D210" s="320">
        <v>1</v>
      </c>
    </row>
    <row r="211" spans="1:4" x14ac:dyDescent="0.25">
      <c r="A211" s="327" t="s">
        <v>571</v>
      </c>
      <c r="B211" s="330">
        <v>2000</v>
      </c>
      <c r="C211" s="331">
        <v>1.3</v>
      </c>
      <c r="D211" s="320">
        <v>2</v>
      </c>
    </row>
    <row r="212" spans="1:4" x14ac:dyDescent="0.25">
      <c r="A212" s="327" t="s">
        <v>488</v>
      </c>
      <c r="B212" s="330">
        <v>300</v>
      </c>
      <c r="C212" s="331">
        <v>1.6</v>
      </c>
      <c r="D212" s="320">
        <v>1.5</v>
      </c>
    </row>
    <row r="213" spans="1:4" x14ac:dyDescent="0.25">
      <c r="A213" s="327" t="s">
        <v>572</v>
      </c>
      <c r="B213" s="330">
        <v>300</v>
      </c>
      <c r="C213" s="331">
        <v>1.6</v>
      </c>
      <c r="D213" s="320">
        <v>1.5</v>
      </c>
    </row>
    <row r="214" spans="1:4" x14ac:dyDescent="0.25">
      <c r="A214" s="327" t="s">
        <v>573</v>
      </c>
      <c r="B214" s="330">
        <v>400</v>
      </c>
      <c r="C214" s="331">
        <v>1.3</v>
      </c>
      <c r="D214" s="320">
        <v>1</v>
      </c>
    </row>
    <row r="215" spans="1:4" x14ac:dyDescent="0.25">
      <c r="A215" s="327" t="s">
        <v>574</v>
      </c>
      <c r="B215" s="330">
        <v>100</v>
      </c>
      <c r="C215" s="331">
        <v>1.3</v>
      </c>
      <c r="D215" s="320">
        <v>1</v>
      </c>
    </row>
    <row r="216" spans="1:4" x14ac:dyDescent="0.25">
      <c r="A216" s="327" t="s">
        <v>575</v>
      </c>
      <c r="B216" s="330">
        <v>1000</v>
      </c>
      <c r="C216" s="331">
        <v>1.3</v>
      </c>
      <c r="D216" s="320">
        <v>2</v>
      </c>
    </row>
    <row r="217" spans="1:4" x14ac:dyDescent="0.25">
      <c r="A217" s="327" t="s">
        <v>576</v>
      </c>
      <c r="B217" s="330">
        <v>300</v>
      </c>
      <c r="C217" s="331">
        <v>1.3</v>
      </c>
      <c r="D217" s="320">
        <v>1</v>
      </c>
    </row>
    <row r="218" spans="1:4" x14ac:dyDescent="0.25">
      <c r="A218" s="327" t="s">
        <v>577</v>
      </c>
      <c r="B218" s="330">
        <v>300</v>
      </c>
      <c r="C218" s="331">
        <v>1.3</v>
      </c>
      <c r="D218" s="320">
        <v>1</v>
      </c>
    </row>
    <row r="219" spans="1:4" x14ac:dyDescent="0.25">
      <c r="A219" s="327" t="s">
        <v>578</v>
      </c>
      <c r="B219" s="330">
        <v>80</v>
      </c>
      <c r="C219" s="331">
        <v>1</v>
      </c>
      <c r="D219" s="320">
        <v>1</v>
      </c>
    </row>
    <row r="220" spans="1:4" x14ac:dyDescent="0.25">
      <c r="A220" s="327" t="s">
        <v>579</v>
      </c>
      <c r="B220" s="330">
        <v>40</v>
      </c>
      <c r="C220" s="343">
        <v>1</v>
      </c>
      <c r="D220" s="370">
        <v>1</v>
      </c>
    </row>
    <row r="221" spans="1:4" x14ac:dyDescent="0.25">
      <c r="A221" s="326" t="s">
        <v>580</v>
      </c>
      <c r="B221" s="318">
        <v>300</v>
      </c>
      <c r="C221" s="316">
        <v>1</v>
      </c>
      <c r="D221" s="320">
        <v>1</v>
      </c>
    </row>
    <row r="222" spans="1:4" x14ac:dyDescent="0.25">
      <c r="A222" s="327" t="s">
        <v>581</v>
      </c>
      <c r="B222" s="318">
        <v>200</v>
      </c>
      <c r="C222" s="316">
        <v>1.3</v>
      </c>
      <c r="D222" s="320">
        <v>1</v>
      </c>
    </row>
    <row r="223" spans="1:4" x14ac:dyDescent="0.25">
      <c r="A223" s="327" t="s">
        <v>583</v>
      </c>
      <c r="B223" s="318">
        <v>400</v>
      </c>
      <c r="C223" s="316">
        <v>1.3</v>
      </c>
      <c r="D223" s="320">
        <v>1.5</v>
      </c>
    </row>
    <row r="224" spans="1:4" x14ac:dyDescent="0.25">
      <c r="A224" s="327" t="s">
        <v>584</v>
      </c>
      <c r="B224" s="318">
        <v>600</v>
      </c>
      <c r="C224" s="316">
        <v>1.3</v>
      </c>
      <c r="D224" s="320">
        <v>1.5</v>
      </c>
    </row>
    <row r="225" spans="1:4" x14ac:dyDescent="0.25">
      <c r="A225" s="327" t="s">
        <v>492</v>
      </c>
      <c r="B225" s="318">
        <v>1000</v>
      </c>
      <c r="C225" s="316">
        <v>1.3</v>
      </c>
      <c r="D225" s="320">
        <v>2</v>
      </c>
    </row>
    <row r="226" spans="1:4" x14ac:dyDescent="0.25">
      <c r="A226" s="327" t="s">
        <v>585</v>
      </c>
      <c r="B226" s="318">
        <v>1000</v>
      </c>
      <c r="C226" s="316">
        <v>1.3</v>
      </c>
      <c r="D226" s="320">
        <v>2</v>
      </c>
    </row>
    <row r="227" spans="1:4" x14ac:dyDescent="0.25">
      <c r="A227" s="327" t="s">
        <v>586</v>
      </c>
      <c r="B227" s="318">
        <v>900</v>
      </c>
      <c r="C227" s="316">
        <v>1.3</v>
      </c>
      <c r="D227" s="320">
        <v>1.5</v>
      </c>
    </row>
    <row r="228" spans="1:4" x14ac:dyDescent="0.25">
      <c r="A228" s="327" t="s">
        <v>587</v>
      </c>
      <c r="B228" s="318">
        <v>500</v>
      </c>
      <c r="C228" s="316">
        <v>1.3</v>
      </c>
      <c r="D228" s="320">
        <v>1.5</v>
      </c>
    </row>
    <row r="229" spans="1:4" x14ac:dyDescent="0.25">
      <c r="A229" s="327" t="s">
        <v>588</v>
      </c>
      <c r="B229" s="318">
        <v>400</v>
      </c>
      <c r="C229" s="316">
        <v>1.3</v>
      </c>
      <c r="D229" s="320">
        <v>1</v>
      </c>
    </row>
    <row r="230" spans="1:4" x14ac:dyDescent="0.25">
      <c r="A230" s="327" t="s">
        <v>589</v>
      </c>
      <c r="B230" s="318">
        <v>80</v>
      </c>
      <c r="C230" s="316">
        <v>1.3</v>
      </c>
      <c r="D230" s="320">
        <v>1</v>
      </c>
    </row>
    <row r="231" spans="1:4" x14ac:dyDescent="0.25">
      <c r="A231" s="327" t="s">
        <v>590</v>
      </c>
      <c r="B231" s="318">
        <v>2000</v>
      </c>
      <c r="C231" s="316">
        <v>1.3</v>
      </c>
      <c r="D231" s="320">
        <v>2</v>
      </c>
    </row>
    <row r="232" spans="1:4" x14ac:dyDescent="0.25">
      <c r="A232" s="327" t="s">
        <v>591</v>
      </c>
      <c r="B232" s="318">
        <v>1700</v>
      </c>
      <c r="C232" s="316">
        <v>1.3</v>
      </c>
      <c r="D232" s="320">
        <v>2</v>
      </c>
    </row>
    <row r="233" spans="1:4" x14ac:dyDescent="0.25">
      <c r="A233" s="327" t="s">
        <v>592</v>
      </c>
      <c r="B233" s="318">
        <v>80</v>
      </c>
      <c r="C233" s="316">
        <v>1</v>
      </c>
      <c r="D233" s="320">
        <v>1</v>
      </c>
    </row>
    <row r="234" spans="1:4" x14ac:dyDescent="0.25">
      <c r="A234" s="327" t="s">
        <v>594</v>
      </c>
      <c r="B234" s="318">
        <v>200</v>
      </c>
      <c r="C234" s="316">
        <v>1</v>
      </c>
      <c r="D234" s="320">
        <v>1</v>
      </c>
    </row>
    <row r="235" spans="1:4" x14ac:dyDescent="0.25">
      <c r="A235" s="327" t="s">
        <v>595</v>
      </c>
      <c r="B235" s="318">
        <v>300</v>
      </c>
      <c r="C235" s="316">
        <v>1.3</v>
      </c>
      <c r="D235" s="320">
        <v>2</v>
      </c>
    </row>
    <row r="236" spans="1:4" x14ac:dyDescent="0.25">
      <c r="A236" s="327" t="s">
        <v>596</v>
      </c>
      <c r="B236" s="318">
        <v>600</v>
      </c>
      <c r="C236" s="316">
        <v>1.3</v>
      </c>
      <c r="D236" s="320">
        <v>1.5</v>
      </c>
    </row>
    <row r="237" spans="1:4" x14ac:dyDescent="0.25">
      <c r="A237" s="327" t="s">
        <v>597</v>
      </c>
      <c r="B237" s="318">
        <v>300</v>
      </c>
      <c r="C237" s="316">
        <v>1.3</v>
      </c>
      <c r="D237" s="320">
        <v>1.5</v>
      </c>
    </row>
    <row r="238" spans="1:4" x14ac:dyDescent="0.25">
      <c r="A238" s="327" t="s">
        <v>600</v>
      </c>
      <c r="B238" s="318">
        <v>300</v>
      </c>
      <c r="C238" s="316">
        <v>1.3</v>
      </c>
      <c r="D238" s="320">
        <v>1.5</v>
      </c>
    </row>
    <row r="239" spans="1:4" x14ac:dyDescent="0.25">
      <c r="A239" s="327" t="s">
        <v>601</v>
      </c>
      <c r="B239" s="318">
        <v>100</v>
      </c>
      <c r="C239" s="316">
        <v>1</v>
      </c>
      <c r="D239" s="320">
        <v>1</v>
      </c>
    </row>
    <row r="240" spans="1:4" x14ac:dyDescent="0.25">
      <c r="A240" s="327" t="s">
        <v>602</v>
      </c>
      <c r="B240" s="318">
        <v>100</v>
      </c>
      <c r="C240" s="316">
        <v>1</v>
      </c>
      <c r="D240" s="320">
        <v>1</v>
      </c>
    </row>
    <row r="241" spans="1:4" x14ac:dyDescent="0.25">
      <c r="A241" s="327" t="s">
        <v>603</v>
      </c>
      <c r="B241" s="318">
        <v>200</v>
      </c>
      <c r="C241" s="316">
        <v>1</v>
      </c>
      <c r="D241" s="320">
        <v>1</v>
      </c>
    </row>
    <row r="242" spans="1:4" x14ac:dyDescent="0.25">
      <c r="A242" s="327" t="s">
        <v>604</v>
      </c>
      <c r="B242" s="318">
        <v>700</v>
      </c>
      <c r="C242" s="316">
        <v>1.3</v>
      </c>
      <c r="D242" s="320">
        <v>1.5</v>
      </c>
    </row>
    <row r="243" spans="1:4" x14ac:dyDescent="0.25">
      <c r="A243" s="327" t="s">
        <v>373</v>
      </c>
      <c r="B243" s="318">
        <v>700</v>
      </c>
      <c r="C243" s="316">
        <v>1.3</v>
      </c>
      <c r="D243" s="320">
        <v>1.5</v>
      </c>
    </row>
    <row r="244" spans="1:4" x14ac:dyDescent="0.25">
      <c r="A244" s="327" t="s">
        <v>605</v>
      </c>
      <c r="B244" s="318">
        <v>2000</v>
      </c>
      <c r="C244" s="316">
        <v>1.3</v>
      </c>
      <c r="D244" s="320">
        <v>2</v>
      </c>
    </row>
    <row r="245" spans="1:4" x14ac:dyDescent="0.25">
      <c r="A245" s="327" t="s">
        <v>606</v>
      </c>
      <c r="B245" s="318">
        <v>200</v>
      </c>
      <c r="C245" s="316">
        <v>1.3</v>
      </c>
      <c r="D245" s="320">
        <v>1.5</v>
      </c>
    </row>
    <row r="246" spans="1:4" x14ac:dyDescent="0.25">
      <c r="A246" s="327" t="s">
        <v>607</v>
      </c>
      <c r="B246" s="318">
        <v>400</v>
      </c>
      <c r="C246" s="316">
        <v>1</v>
      </c>
      <c r="D246" s="320">
        <v>1.5</v>
      </c>
    </row>
    <row r="247" spans="1:4" x14ac:dyDescent="0.25">
      <c r="A247" s="327" t="s">
        <v>608</v>
      </c>
      <c r="B247" s="318">
        <v>300</v>
      </c>
      <c r="C247" s="316">
        <v>1.3</v>
      </c>
      <c r="D247" s="320">
        <v>1.5</v>
      </c>
    </row>
    <row r="248" spans="1:4" x14ac:dyDescent="0.25">
      <c r="A248" s="327" t="s">
        <v>609</v>
      </c>
      <c r="B248" s="318">
        <v>200</v>
      </c>
      <c r="C248" s="316">
        <v>1.3</v>
      </c>
      <c r="D248" s="320">
        <v>1</v>
      </c>
    </row>
    <row r="249" spans="1:4" x14ac:dyDescent="0.25">
      <c r="A249" s="327" t="s">
        <v>610</v>
      </c>
      <c r="B249" s="318">
        <v>200</v>
      </c>
      <c r="C249" s="316">
        <v>1</v>
      </c>
      <c r="D249" s="320">
        <v>1</v>
      </c>
    </row>
    <row r="250" spans="1:4" x14ac:dyDescent="0.25">
      <c r="A250" s="327" t="s">
        <v>611</v>
      </c>
      <c r="B250" s="318">
        <v>100</v>
      </c>
      <c r="C250" s="316">
        <v>1</v>
      </c>
      <c r="D250" s="320">
        <v>1</v>
      </c>
    </row>
    <row r="251" spans="1:4" x14ac:dyDescent="0.25">
      <c r="A251" s="327" t="s">
        <v>612</v>
      </c>
      <c r="B251" s="318">
        <v>600</v>
      </c>
      <c r="C251" s="316">
        <v>1.3</v>
      </c>
      <c r="D251" s="320">
        <v>1.5</v>
      </c>
    </row>
    <row r="252" spans="1:4" x14ac:dyDescent="0.25">
      <c r="A252" s="327" t="s">
        <v>363</v>
      </c>
      <c r="B252" s="318">
        <v>200</v>
      </c>
      <c r="C252" s="316">
        <v>1</v>
      </c>
      <c r="D252" s="320">
        <v>1</v>
      </c>
    </row>
    <row r="253" spans="1:4" x14ac:dyDescent="0.25">
      <c r="A253" s="327" t="s">
        <v>613</v>
      </c>
      <c r="B253" s="318">
        <v>200</v>
      </c>
      <c r="C253" s="316">
        <v>1.3</v>
      </c>
      <c r="D253" s="320">
        <v>1</v>
      </c>
    </row>
    <row r="254" spans="1:4" x14ac:dyDescent="0.25">
      <c r="A254" s="327" t="s">
        <v>614</v>
      </c>
      <c r="B254" s="318">
        <v>200</v>
      </c>
      <c r="C254" s="316">
        <v>1</v>
      </c>
      <c r="D254" s="320">
        <v>1</v>
      </c>
    </row>
    <row r="255" spans="1:4" x14ac:dyDescent="0.25">
      <c r="A255" s="327" t="s">
        <v>615</v>
      </c>
      <c r="B255" s="318">
        <v>300</v>
      </c>
      <c r="C255" s="316">
        <v>1.3</v>
      </c>
      <c r="D255" s="320">
        <v>1</v>
      </c>
    </row>
    <row r="256" spans="1:4" x14ac:dyDescent="0.25">
      <c r="A256" s="327" t="s">
        <v>70</v>
      </c>
      <c r="B256" s="318">
        <v>500</v>
      </c>
      <c r="C256" s="316">
        <v>1.3</v>
      </c>
      <c r="D256" s="320">
        <v>1.5</v>
      </c>
    </row>
    <row r="257" spans="1:4" x14ac:dyDescent="0.25">
      <c r="A257" s="327" t="s">
        <v>616</v>
      </c>
      <c r="B257" s="318">
        <v>200</v>
      </c>
      <c r="C257" s="316">
        <v>1</v>
      </c>
      <c r="D257" s="320">
        <v>1</v>
      </c>
    </row>
    <row r="258" spans="1:4" x14ac:dyDescent="0.25">
      <c r="A258" s="326" t="s">
        <v>618</v>
      </c>
      <c r="B258" s="318">
        <v>200</v>
      </c>
      <c r="C258" s="316">
        <v>1</v>
      </c>
      <c r="D258" s="320">
        <v>1</v>
      </c>
    </row>
    <row r="259" spans="1:4" x14ac:dyDescent="0.25">
      <c r="A259" s="326" t="s">
        <v>619</v>
      </c>
      <c r="B259" s="318">
        <v>300</v>
      </c>
      <c r="C259" s="316">
        <v>1.3</v>
      </c>
      <c r="D259" s="320">
        <v>1.5</v>
      </c>
    </row>
    <row r="260" spans="1:4" x14ac:dyDescent="0.25">
      <c r="A260" s="326" t="s">
        <v>620</v>
      </c>
      <c r="B260" s="318">
        <v>200</v>
      </c>
      <c r="C260" s="316">
        <v>1</v>
      </c>
      <c r="D260" s="320">
        <v>1</v>
      </c>
    </row>
    <row r="261" spans="1:4" x14ac:dyDescent="0.25">
      <c r="A261" s="326" t="s">
        <v>621</v>
      </c>
      <c r="B261" s="318">
        <v>300</v>
      </c>
      <c r="C261" s="316">
        <v>1</v>
      </c>
      <c r="D261" s="320">
        <v>1</v>
      </c>
    </row>
    <row r="262" spans="1:4" x14ac:dyDescent="0.25">
      <c r="A262" s="326" t="s">
        <v>622</v>
      </c>
      <c r="B262" s="318">
        <v>500</v>
      </c>
      <c r="C262" s="316">
        <v>1.3</v>
      </c>
      <c r="D262" s="320">
        <v>1.5</v>
      </c>
    </row>
    <row r="263" spans="1:4" x14ac:dyDescent="0.25">
      <c r="A263" s="327" t="s">
        <v>623</v>
      </c>
      <c r="B263" s="318">
        <v>40</v>
      </c>
      <c r="C263" s="316">
        <v>1</v>
      </c>
      <c r="D263" s="320">
        <v>1</v>
      </c>
    </row>
    <row r="264" spans="1:4" x14ac:dyDescent="0.25">
      <c r="A264" s="327" t="s">
        <v>624</v>
      </c>
      <c r="B264" s="318">
        <v>40</v>
      </c>
      <c r="C264" s="316">
        <v>1</v>
      </c>
      <c r="D264" s="320">
        <v>1</v>
      </c>
    </row>
    <row r="265" spans="1:4" x14ac:dyDescent="0.25">
      <c r="A265" s="327" t="s">
        <v>625</v>
      </c>
      <c r="B265" s="318">
        <v>500</v>
      </c>
      <c r="C265" s="316">
        <v>1.3</v>
      </c>
      <c r="D265" s="320">
        <v>1.5</v>
      </c>
    </row>
    <row r="266" spans="1:4" x14ac:dyDescent="0.25">
      <c r="A266" s="327" t="s">
        <v>71</v>
      </c>
      <c r="B266" s="318">
        <v>300</v>
      </c>
      <c r="C266" s="316">
        <v>1</v>
      </c>
      <c r="D266" s="320">
        <v>1</v>
      </c>
    </row>
    <row r="267" spans="1:4" x14ac:dyDescent="0.25">
      <c r="A267" s="327" t="s">
        <v>626</v>
      </c>
      <c r="B267" s="318">
        <v>200</v>
      </c>
      <c r="C267" s="316">
        <v>1</v>
      </c>
      <c r="D267" s="320">
        <v>1</v>
      </c>
    </row>
    <row r="268" spans="1:4" x14ac:dyDescent="0.25">
      <c r="A268" s="327" t="s">
        <v>627</v>
      </c>
      <c r="B268" s="318">
        <v>200</v>
      </c>
      <c r="C268" s="316">
        <v>1.3</v>
      </c>
      <c r="D268" s="320">
        <v>1</v>
      </c>
    </row>
    <row r="269" spans="1:4" x14ac:dyDescent="0.25">
      <c r="A269" s="327" t="s">
        <v>502</v>
      </c>
      <c r="B269" s="318">
        <v>200</v>
      </c>
      <c r="C269" s="316">
        <v>1.3</v>
      </c>
      <c r="D269" s="320">
        <v>1</v>
      </c>
    </row>
    <row r="270" spans="1:4" x14ac:dyDescent="0.25">
      <c r="A270" s="327" t="s">
        <v>628</v>
      </c>
      <c r="B270" s="318">
        <v>200</v>
      </c>
      <c r="C270" s="316">
        <v>1.3</v>
      </c>
      <c r="D270" s="320">
        <v>1</v>
      </c>
    </row>
    <row r="271" spans="1:4" x14ac:dyDescent="0.25">
      <c r="A271" s="327" t="s">
        <v>72</v>
      </c>
      <c r="B271" s="318">
        <v>1000</v>
      </c>
      <c r="C271" s="316">
        <v>1.3</v>
      </c>
      <c r="D271" s="320">
        <v>2</v>
      </c>
    </row>
    <row r="272" spans="1:4" x14ac:dyDescent="0.25">
      <c r="A272" s="327" t="s">
        <v>629</v>
      </c>
      <c r="B272" s="318">
        <v>800</v>
      </c>
      <c r="C272" s="316">
        <v>1.3</v>
      </c>
      <c r="D272" s="320">
        <v>1.5</v>
      </c>
    </row>
    <row r="273" spans="1:4" x14ac:dyDescent="0.25">
      <c r="A273" s="327" t="s">
        <v>630</v>
      </c>
      <c r="B273" s="318">
        <v>1000</v>
      </c>
      <c r="C273" s="316">
        <v>1.3</v>
      </c>
      <c r="D273" s="320">
        <v>1.5</v>
      </c>
    </row>
    <row r="274" spans="1:4" x14ac:dyDescent="0.25">
      <c r="A274" s="327" t="s">
        <v>631</v>
      </c>
      <c r="B274" s="318">
        <v>300</v>
      </c>
      <c r="C274" s="316">
        <v>1</v>
      </c>
      <c r="D274" s="320">
        <v>1.5</v>
      </c>
    </row>
    <row r="275" spans="1:4" x14ac:dyDescent="0.25">
      <c r="A275" s="327" t="s">
        <v>74</v>
      </c>
      <c r="B275" s="318">
        <v>500</v>
      </c>
      <c r="C275" s="316">
        <v>1.3</v>
      </c>
      <c r="D275" s="320">
        <v>1.5</v>
      </c>
    </row>
    <row r="276" spans="1:4" x14ac:dyDescent="0.25">
      <c r="A276" s="338" t="s">
        <v>632</v>
      </c>
      <c r="B276" s="318">
        <v>500</v>
      </c>
      <c r="C276" s="316">
        <v>1.3</v>
      </c>
      <c r="D276" s="320">
        <v>1.5</v>
      </c>
    </row>
    <row r="277" spans="1:4" x14ac:dyDescent="0.25">
      <c r="A277" s="327" t="s">
        <v>635</v>
      </c>
      <c r="B277" s="318">
        <v>500</v>
      </c>
      <c r="C277" s="316">
        <v>1.3</v>
      </c>
      <c r="D277" s="320">
        <v>1.5</v>
      </c>
    </row>
    <row r="278" spans="1:4" x14ac:dyDescent="0.25">
      <c r="A278" s="327" t="s">
        <v>636</v>
      </c>
      <c r="B278" s="318">
        <v>700</v>
      </c>
      <c r="C278" s="316">
        <v>1.3</v>
      </c>
      <c r="D278" s="320">
        <v>1.5</v>
      </c>
    </row>
    <row r="279" spans="1:4" x14ac:dyDescent="0.25">
      <c r="A279" s="327" t="s">
        <v>637</v>
      </c>
      <c r="B279" s="318">
        <v>700</v>
      </c>
      <c r="C279" s="316">
        <v>1.3</v>
      </c>
      <c r="D279" s="320">
        <v>1.5</v>
      </c>
    </row>
    <row r="280" spans="1:4" x14ac:dyDescent="0.25">
      <c r="A280" s="327" t="s">
        <v>638</v>
      </c>
      <c r="B280" s="318">
        <v>600</v>
      </c>
      <c r="C280" s="316">
        <v>1.3</v>
      </c>
      <c r="D280" s="320">
        <v>1.5</v>
      </c>
    </row>
    <row r="281" spans="1:4" x14ac:dyDescent="0.25">
      <c r="A281" s="327" t="s">
        <v>639</v>
      </c>
      <c r="B281" s="318">
        <v>3000</v>
      </c>
      <c r="C281" s="316">
        <v>1.3</v>
      </c>
      <c r="D281" s="320">
        <v>2</v>
      </c>
    </row>
    <row r="282" spans="1:4" x14ac:dyDescent="0.25">
      <c r="A282" s="327" t="s">
        <v>640</v>
      </c>
      <c r="B282" s="318">
        <v>500</v>
      </c>
      <c r="C282" s="316">
        <v>1.3</v>
      </c>
      <c r="D282" s="320">
        <v>1.5</v>
      </c>
    </row>
    <row r="283" spans="1:4" x14ac:dyDescent="0.25">
      <c r="A283" s="327" t="s">
        <v>641</v>
      </c>
      <c r="B283" s="318">
        <v>200</v>
      </c>
      <c r="C283" s="316">
        <v>1.3</v>
      </c>
      <c r="D283" s="320">
        <v>1</v>
      </c>
    </row>
    <row r="284" spans="1:4" x14ac:dyDescent="0.25">
      <c r="A284" s="327" t="s">
        <v>642</v>
      </c>
      <c r="B284" s="318">
        <v>800</v>
      </c>
      <c r="C284" s="316">
        <v>1.3</v>
      </c>
      <c r="D284" s="320">
        <v>1.5</v>
      </c>
    </row>
    <row r="285" spans="1:4" x14ac:dyDescent="0.25">
      <c r="A285" s="327" t="s">
        <v>643</v>
      </c>
      <c r="B285" s="318">
        <v>400</v>
      </c>
      <c r="C285" s="316">
        <v>1.3</v>
      </c>
      <c r="D285" s="320">
        <v>1.5</v>
      </c>
    </row>
    <row r="286" spans="1:4" x14ac:dyDescent="0.25">
      <c r="A286" s="327" t="s">
        <v>644</v>
      </c>
      <c r="B286" s="318">
        <v>600</v>
      </c>
      <c r="C286" s="316">
        <v>1.3</v>
      </c>
      <c r="D286" s="320">
        <v>1.5</v>
      </c>
    </row>
    <row r="287" spans="1:4" x14ac:dyDescent="0.25">
      <c r="A287" s="327" t="s">
        <v>645</v>
      </c>
      <c r="B287" s="318">
        <v>500</v>
      </c>
      <c r="C287" s="316">
        <v>1.3</v>
      </c>
      <c r="D287" s="320">
        <v>1.5</v>
      </c>
    </row>
    <row r="288" spans="1:4" x14ac:dyDescent="0.25">
      <c r="A288" s="327" t="s">
        <v>646</v>
      </c>
      <c r="B288" s="318">
        <v>700</v>
      </c>
      <c r="C288" s="316">
        <v>1.3</v>
      </c>
      <c r="D288" s="320">
        <v>1.5</v>
      </c>
    </row>
    <row r="289" spans="1:4" x14ac:dyDescent="0.25">
      <c r="A289" s="327" t="s">
        <v>647</v>
      </c>
      <c r="B289" s="318">
        <v>800</v>
      </c>
      <c r="C289" s="316">
        <v>1.3</v>
      </c>
      <c r="D289" s="320">
        <v>1.5</v>
      </c>
    </row>
    <row r="290" spans="1:4" x14ac:dyDescent="0.25">
      <c r="A290" s="327" t="s">
        <v>508</v>
      </c>
      <c r="B290" s="318">
        <v>700</v>
      </c>
      <c r="C290" s="316">
        <v>1.3</v>
      </c>
      <c r="D290" s="320">
        <v>1.5</v>
      </c>
    </row>
    <row r="291" spans="1:4" x14ac:dyDescent="0.25">
      <c r="A291" s="327" t="s">
        <v>650</v>
      </c>
      <c r="B291" s="318">
        <v>200</v>
      </c>
      <c r="C291" s="316">
        <v>1</v>
      </c>
      <c r="D291" s="320">
        <v>1</v>
      </c>
    </row>
    <row r="292" spans="1:4" x14ac:dyDescent="0.25">
      <c r="A292" s="327" t="s">
        <v>651</v>
      </c>
      <c r="B292" s="318">
        <v>300</v>
      </c>
      <c r="C292" s="316">
        <v>1</v>
      </c>
      <c r="D292" s="320">
        <v>1</v>
      </c>
    </row>
    <row r="293" spans="1:4" x14ac:dyDescent="0.25">
      <c r="A293" s="326" t="s">
        <v>654</v>
      </c>
      <c r="B293" s="318">
        <v>300</v>
      </c>
      <c r="C293" s="316">
        <v>1.3</v>
      </c>
      <c r="D293" s="320">
        <v>1</v>
      </c>
    </row>
    <row r="294" spans="1:4" x14ac:dyDescent="0.25">
      <c r="A294" s="326" t="s">
        <v>655</v>
      </c>
      <c r="B294" s="318">
        <v>300</v>
      </c>
      <c r="C294" s="316">
        <v>1.3</v>
      </c>
      <c r="D294" s="320">
        <v>1</v>
      </c>
    </row>
    <row r="295" spans="1:4" x14ac:dyDescent="0.25">
      <c r="A295" s="326" t="s">
        <v>656</v>
      </c>
      <c r="B295" s="318">
        <v>40</v>
      </c>
      <c r="C295" s="316">
        <v>1</v>
      </c>
      <c r="D295" s="320">
        <v>1</v>
      </c>
    </row>
    <row r="296" spans="1:4" x14ac:dyDescent="0.25">
      <c r="A296" s="326" t="s">
        <v>657</v>
      </c>
      <c r="B296" s="318">
        <v>40</v>
      </c>
      <c r="C296" s="316">
        <v>1</v>
      </c>
      <c r="D296" s="320">
        <v>1</v>
      </c>
    </row>
    <row r="297" spans="1:4" x14ac:dyDescent="0.25">
      <c r="A297" s="326" t="s">
        <v>377</v>
      </c>
      <c r="B297" s="318">
        <v>700</v>
      </c>
      <c r="C297" s="316">
        <v>1.3</v>
      </c>
      <c r="D297" s="320">
        <v>1.5</v>
      </c>
    </row>
    <row r="298" spans="1:4" x14ac:dyDescent="0.25">
      <c r="A298" s="327" t="s">
        <v>658</v>
      </c>
      <c r="B298" s="318">
        <v>2000</v>
      </c>
      <c r="C298" s="316">
        <v>1.3</v>
      </c>
      <c r="D298" s="320">
        <v>2</v>
      </c>
    </row>
    <row r="299" spans="1:4" x14ac:dyDescent="0.25">
      <c r="A299" s="327" t="s">
        <v>659</v>
      </c>
      <c r="B299" s="318">
        <v>800</v>
      </c>
      <c r="C299" s="316">
        <v>1.3</v>
      </c>
      <c r="D299" s="320">
        <v>1.5</v>
      </c>
    </row>
    <row r="300" spans="1:4" x14ac:dyDescent="0.25">
      <c r="A300" s="327" t="s">
        <v>660</v>
      </c>
      <c r="B300" s="318">
        <v>500</v>
      </c>
      <c r="C300" s="316">
        <v>1.3</v>
      </c>
      <c r="D300" s="320">
        <v>1.5</v>
      </c>
    </row>
    <row r="301" spans="1:4" x14ac:dyDescent="0.25">
      <c r="A301" s="327" t="s">
        <v>380</v>
      </c>
      <c r="B301" s="318">
        <v>600</v>
      </c>
      <c r="C301" s="316">
        <v>1.3</v>
      </c>
      <c r="D301" s="320">
        <v>1.5</v>
      </c>
    </row>
    <row r="302" spans="1:4" x14ac:dyDescent="0.25">
      <c r="A302" s="327" t="s">
        <v>661</v>
      </c>
      <c r="B302" s="318">
        <v>400</v>
      </c>
      <c r="C302" s="316">
        <v>1.3</v>
      </c>
      <c r="D302" s="320">
        <v>1</v>
      </c>
    </row>
    <row r="303" spans="1:4" x14ac:dyDescent="0.25">
      <c r="A303" s="327" t="s">
        <v>662</v>
      </c>
      <c r="B303" s="318">
        <v>1000</v>
      </c>
      <c r="C303" s="316">
        <v>1.3</v>
      </c>
      <c r="D303" s="320">
        <v>2</v>
      </c>
    </row>
    <row r="304" spans="1:4" x14ac:dyDescent="0.25">
      <c r="A304" s="338" t="s">
        <v>663</v>
      </c>
      <c r="B304" s="318">
        <v>700</v>
      </c>
      <c r="C304" s="316">
        <v>1.3</v>
      </c>
      <c r="D304" s="320">
        <v>1.5</v>
      </c>
    </row>
    <row r="305" spans="1:4" x14ac:dyDescent="0.25">
      <c r="A305" s="327" t="s">
        <v>664</v>
      </c>
      <c r="B305" s="318">
        <v>200</v>
      </c>
      <c r="C305" s="316">
        <v>1</v>
      </c>
      <c r="D305" s="320">
        <v>1</v>
      </c>
    </row>
    <row r="306" spans="1:4" x14ac:dyDescent="0.25">
      <c r="A306" s="327" t="s">
        <v>665</v>
      </c>
      <c r="B306" s="318">
        <v>200</v>
      </c>
      <c r="C306" s="316">
        <v>1.3</v>
      </c>
      <c r="D306" s="320">
        <v>1</v>
      </c>
    </row>
    <row r="307" spans="1:4" x14ac:dyDescent="0.25">
      <c r="A307" s="327" t="s">
        <v>381</v>
      </c>
      <c r="B307" s="318">
        <v>300</v>
      </c>
      <c r="C307" s="316">
        <v>1.3</v>
      </c>
      <c r="D307" s="320">
        <v>1</v>
      </c>
    </row>
    <row r="308" spans="1:4" x14ac:dyDescent="0.25">
      <c r="A308" s="327" t="s">
        <v>666</v>
      </c>
      <c r="B308" s="318">
        <v>800</v>
      </c>
      <c r="C308" s="316">
        <v>1.3</v>
      </c>
      <c r="D308" s="320">
        <v>1.5</v>
      </c>
    </row>
    <row r="309" spans="1:4" x14ac:dyDescent="0.25">
      <c r="A309" s="327" t="s">
        <v>382</v>
      </c>
      <c r="B309" s="318">
        <v>700</v>
      </c>
      <c r="C309" s="316">
        <v>1.3</v>
      </c>
      <c r="D309" s="320">
        <v>1.5</v>
      </c>
    </row>
    <row r="310" spans="1:4" x14ac:dyDescent="0.25">
      <c r="A310" s="327" t="s">
        <v>668</v>
      </c>
      <c r="B310" s="318">
        <v>800</v>
      </c>
      <c r="C310" s="316">
        <v>1.3</v>
      </c>
      <c r="D310" s="320">
        <v>1.5</v>
      </c>
    </row>
    <row r="311" spans="1:4" x14ac:dyDescent="0.25">
      <c r="A311" s="327" t="s">
        <v>669</v>
      </c>
      <c r="B311" s="318">
        <v>200</v>
      </c>
      <c r="C311" s="316">
        <v>1</v>
      </c>
      <c r="D311" s="320">
        <v>1</v>
      </c>
    </row>
    <row r="312" spans="1:4" x14ac:dyDescent="0.25">
      <c r="A312" s="327" t="s">
        <v>670</v>
      </c>
      <c r="B312" s="318">
        <v>200</v>
      </c>
      <c r="C312" s="316">
        <v>1</v>
      </c>
      <c r="D312" s="320">
        <v>1</v>
      </c>
    </row>
    <row r="313" spans="1:4" x14ac:dyDescent="0.25">
      <c r="A313" s="327" t="s">
        <v>671</v>
      </c>
      <c r="B313" s="318">
        <v>80</v>
      </c>
      <c r="C313" s="316">
        <v>1</v>
      </c>
      <c r="D313" s="320">
        <v>1</v>
      </c>
    </row>
    <row r="314" spans="1:4" x14ac:dyDescent="0.25">
      <c r="A314" s="327" t="s">
        <v>672</v>
      </c>
      <c r="B314" s="318">
        <v>40</v>
      </c>
      <c r="C314" s="316">
        <v>1</v>
      </c>
      <c r="D314" s="320">
        <v>1</v>
      </c>
    </row>
    <row r="315" spans="1:4" x14ac:dyDescent="0.25">
      <c r="A315" s="327" t="s">
        <v>673</v>
      </c>
      <c r="B315" s="318">
        <v>400</v>
      </c>
      <c r="C315" s="316">
        <v>1.3</v>
      </c>
      <c r="D315" s="320">
        <v>1</v>
      </c>
    </row>
    <row r="316" spans="1:4" x14ac:dyDescent="0.25">
      <c r="A316" s="327" t="s">
        <v>674</v>
      </c>
      <c r="B316" s="318">
        <v>300</v>
      </c>
      <c r="C316" s="316">
        <v>1.3</v>
      </c>
      <c r="D316" s="320">
        <v>1</v>
      </c>
    </row>
    <row r="317" spans="1:4" x14ac:dyDescent="0.25">
      <c r="A317" s="327" t="s">
        <v>675</v>
      </c>
      <c r="B317" s="318">
        <v>300</v>
      </c>
      <c r="C317" s="316">
        <v>1</v>
      </c>
      <c r="D317" s="320">
        <v>1</v>
      </c>
    </row>
    <row r="318" spans="1:4" x14ac:dyDescent="0.25">
      <c r="A318" s="327" t="s">
        <v>676</v>
      </c>
      <c r="B318" s="318">
        <v>300</v>
      </c>
      <c r="C318" s="316">
        <v>1</v>
      </c>
      <c r="D318" s="320">
        <v>1</v>
      </c>
    </row>
    <row r="319" spans="1:4" x14ac:dyDescent="0.25">
      <c r="A319" s="327" t="s">
        <v>81</v>
      </c>
      <c r="B319" s="318">
        <v>500</v>
      </c>
      <c r="C319" s="316">
        <v>1.3</v>
      </c>
      <c r="D319" s="320">
        <v>1.5</v>
      </c>
    </row>
    <row r="320" spans="1:4" x14ac:dyDescent="0.25">
      <c r="A320" s="327" t="s">
        <v>677</v>
      </c>
      <c r="B320" s="318">
        <v>500</v>
      </c>
      <c r="C320" s="316">
        <v>1.3</v>
      </c>
      <c r="D320" s="320">
        <v>1.5</v>
      </c>
    </row>
    <row r="321" spans="1:4" x14ac:dyDescent="0.25">
      <c r="A321" s="327" t="s">
        <v>678</v>
      </c>
      <c r="B321" s="318">
        <v>200</v>
      </c>
      <c r="C321" s="316">
        <v>1.3</v>
      </c>
      <c r="D321" s="320">
        <v>1.5</v>
      </c>
    </row>
    <row r="322" spans="1:4" x14ac:dyDescent="0.25">
      <c r="A322" s="327" t="s">
        <v>679</v>
      </c>
      <c r="B322" s="318">
        <v>600</v>
      </c>
      <c r="C322" s="316">
        <v>1.3</v>
      </c>
      <c r="D322" s="320">
        <v>1.5</v>
      </c>
    </row>
    <row r="323" spans="1:4" x14ac:dyDescent="0.25">
      <c r="A323" s="338" t="s">
        <v>680</v>
      </c>
      <c r="B323" s="318">
        <v>500</v>
      </c>
      <c r="C323" s="316">
        <v>1.3</v>
      </c>
      <c r="D323" s="320">
        <v>1.5</v>
      </c>
    </row>
    <row r="324" spans="1:4" x14ac:dyDescent="0.25">
      <c r="A324" s="327" t="s">
        <v>681</v>
      </c>
      <c r="B324" s="318">
        <v>400</v>
      </c>
      <c r="C324" s="316">
        <v>1.3</v>
      </c>
      <c r="D324" s="320">
        <v>1.5</v>
      </c>
    </row>
    <row r="325" spans="1:4" x14ac:dyDescent="0.25">
      <c r="A325" s="327" t="s">
        <v>682</v>
      </c>
      <c r="B325" s="318">
        <v>800</v>
      </c>
      <c r="C325" s="316">
        <v>1.3</v>
      </c>
      <c r="D325" s="320">
        <v>1.5</v>
      </c>
    </row>
    <row r="326" spans="1:4" x14ac:dyDescent="0.25">
      <c r="A326" s="327" t="s">
        <v>684</v>
      </c>
      <c r="B326" s="318">
        <v>300</v>
      </c>
      <c r="C326" s="316">
        <v>1.3</v>
      </c>
      <c r="D326" s="320">
        <v>1</v>
      </c>
    </row>
    <row r="327" spans="1:4" x14ac:dyDescent="0.25">
      <c r="A327" s="327" t="s">
        <v>685</v>
      </c>
      <c r="B327" s="318">
        <v>300</v>
      </c>
      <c r="C327" s="316">
        <v>1.3</v>
      </c>
      <c r="D327" s="320">
        <v>1</v>
      </c>
    </row>
    <row r="328" spans="1:4" x14ac:dyDescent="0.25">
      <c r="A328" s="327" t="s">
        <v>687</v>
      </c>
      <c r="B328" s="318">
        <v>700</v>
      </c>
      <c r="C328" s="316">
        <v>1.3</v>
      </c>
      <c r="D328" s="320">
        <v>1.5</v>
      </c>
    </row>
    <row r="329" spans="1:4" x14ac:dyDescent="0.25">
      <c r="A329" s="327" t="s">
        <v>82</v>
      </c>
      <c r="B329" s="351">
        <v>700</v>
      </c>
      <c r="C329" s="328">
        <v>1.3</v>
      </c>
      <c r="D329" s="320">
        <v>1.5</v>
      </c>
    </row>
    <row r="330" spans="1:4" x14ac:dyDescent="0.25">
      <c r="A330" s="326" t="s">
        <v>688</v>
      </c>
      <c r="B330" s="318">
        <v>800</v>
      </c>
      <c r="C330" s="316">
        <v>1.3</v>
      </c>
      <c r="D330" s="320">
        <v>1.5</v>
      </c>
    </row>
    <row r="331" spans="1:4" x14ac:dyDescent="0.25">
      <c r="A331" s="326" t="s">
        <v>689</v>
      </c>
      <c r="B331" s="318">
        <v>400</v>
      </c>
      <c r="C331" s="316">
        <v>1.3</v>
      </c>
      <c r="D331" s="320">
        <v>1</v>
      </c>
    </row>
    <row r="332" spans="1:4" x14ac:dyDescent="0.25">
      <c r="A332" s="326" t="s">
        <v>690</v>
      </c>
      <c r="B332" s="318">
        <v>600</v>
      </c>
      <c r="C332" s="316">
        <v>1.3</v>
      </c>
      <c r="D332" s="320">
        <v>1</v>
      </c>
    </row>
    <row r="333" spans="1:4" x14ac:dyDescent="0.25">
      <c r="A333" s="326" t="s">
        <v>691</v>
      </c>
      <c r="B333" s="318">
        <v>200</v>
      </c>
      <c r="C333" s="316">
        <v>1</v>
      </c>
      <c r="D333" s="320">
        <v>1</v>
      </c>
    </row>
    <row r="334" spans="1:4" x14ac:dyDescent="0.25">
      <c r="A334" s="327" t="s">
        <v>694</v>
      </c>
      <c r="B334" s="318">
        <v>400</v>
      </c>
      <c r="C334" s="316">
        <v>1.3</v>
      </c>
      <c r="D334" s="320">
        <v>1.5</v>
      </c>
    </row>
    <row r="335" spans="1:4" x14ac:dyDescent="0.25">
      <c r="A335" s="327" t="s">
        <v>695</v>
      </c>
      <c r="B335" s="318">
        <v>400</v>
      </c>
      <c r="C335" s="316">
        <v>1.3</v>
      </c>
      <c r="D335" s="320">
        <v>1.5</v>
      </c>
    </row>
    <row r="336" spans="1:4" x14ac:dyDescent="0.25">
      <c r="A336" s="327" t="s">
        <v>383</v>
      </c>
      <c r="B336" s="318">
        <v>1000</v>
      </c>
      <c r="C336" s="316">
        <v>1.3</v>
      </c>
      <c r="D336" s="320">
        <v>2</v>
      </c>
    </row>
    <row r="337" spans="1:4" x14ac:dyDescent="0.25">
      <c r="A337" s="327" t="s">
        <v>696</v>
      </c>
      <c r="B337" s="318">
        <v>500</v>
      </c>
      <c r="C337" s="316">
        <v>1.3</v>
      </c>
      <c r="D337" s="320">
        <v>1.5</v>
      </c>
    </row>
    <row r="338" spans="1:4" x14ac:dyDescent="0.25">
      <c r="A338" s="327" t="s">
        <v>697</v>
      </c>
      <c r="B338" s="318">
        <v>1000</v>
      </c>
      <c r="C338" s="316">
        <v>1.3</v>
      </c>
      <c r="D338" s="320">
        <v>1.5</v>
      </c>
    </row>
    <row r="339" spans="1:4" x14ac:dyDescent="0.25">
      <c r="A339" s="327" t="s">
        <v>698</v>
      </c>
      <c r="B339" s="318">
        <v>300</v>
      </c>
      <c r="C339" s="316">
        <v>1.3</v>
      </c>
      <c r="D339" s="320">
        <v>1</v>
      </c>
    </row>
    <row r="340" spans="1:4" x14ac:dyDescent="0.25">
      <c r="A340" s="327" t="s">
        <v>699</v>
      </c>
      <c r="B340" s="318">
        <v>200</v>
      </c>
      <c r="C340" s="316">
        <v>1.3</v>
      </c>
      <c r="D340" s="320">
        <v>1</v>
      </c>
    </row>
    <row r="341" spans="1:4" x14ac:dyDescent="0.25">
      <c r="A341" s="327" t="s">
        <v>700</v>
      </c>
      <c r="B341" s="318">
        <v>500</v>
      </c>
      <c r="C341" s="316">
        <v>1.3</v>
      </c>
      <c r="D341" s="320">
        <v>1.5</v>
      </c>
    </row>
    <row r="342" spans="1:4" x14ac:dyDescent="0.25">
      <c r="A342" s="327" t="s">
        <v>384</v>
      </c>
      <c r="B342" s="318">
        <v>300</v>
      </c>
      <c r="C342" s="316">
        <v>1.3</v>
      </c>
      <c r="D342" s="320">
        <v>1.5</v>
      </c>
    </row>
    <row r="343" spans="1:4" x14ac:dyDescent="0.25">
      <c r="A343" s="327" t="s">
        <v>385</v>
      </c>
      <c r="B343" s="318">
        <v>800</v>
      </c>
      <c r="C343" s="316">
        <v>1.3</v>
      </c>
      <c r="D343" s="320">
        <v>1.5</v>
      </c>
    </row>
    <row r="344" spans="1:4" x14ac:dyDescent="0.25">
      <c r="A344" s="327" t="s">
        <v>514</v>
      </c>
      <c r="B344" s="318">
        <v>200</v>
      </c>
      <c r="C344" s="316">
        <v>1.3</v>
      </c>
      <c r="D344" s="320">
        <v>1</v>
      </c>
    </row>
    <row r="345" spans="1:4" x14ac:dyDescent="0.25">
      <c r="A345" s="327" t="s">
        <v>701</v>
      </c>
      <c r="B345" s="318">
        <v>500</v>
      </c>
      <c r="C345" s="316">
        <v>1.3</v>
      </c>
      <c r="D345" s="320">
        <v>1.5</v>
      </c>
    </row>
    <row r="346" spans="1:4" x14ac:dyDescent="0.25">
      <c r="A346" s="327" t="s">
        <v>702</v>
      </c>
      <c r="B346" s="318">
        <v>80</v>
      </c>
      <c r="C346" s="316">
        <v>1.3</v>
      </c>
      <c r="D346" s="320">
        <v>1.5</v>
      </c>
    </row>
    <row r="347" spans="1:4" x14ac:dyDescent="0.25">
      <c r="A347" s="338" t="s">
        <v>703</v>
      </c>
      <c r="B347" s="318">
        <v>80</v>
      </c>
      <c r="C347" s="316">
        <v>1.3</v>
      </c>
      <c r="D347" s="320">
        <v>1.5</v>
      </c>
    </row>
    <row r="348" spans="1:4" x14ac:dyDescent="0.25">
      <c r="A348" s="327" t="s">
        <v>704</v>
      </c>
      <c r="B348" s="318">
        <v>700</v>
      </c>
      <c r="C348" s="316">
        <v>1.3</v>
      </c>
      <c r="D348" s="320">
        <v>1.5</v>
      </c>
    </row>
    <row r="349" spans="1:4" x14ac:dyDescent="0.25">
      <c r="A349" s="327" t="s">
        <v>388</v>
      </c>
      <c r="B349" s="318">
        <v>800</v>
      </c>
      <c r="C349" s="316">
        <v>1.3</v>
      </c>
      <c r="D349" s="320">
        <v>1.5</v>
      </c>
    </row>
    <row r="350" spans="1:4" x14ac:dyDescent="0.25">
      <c r="A350" s="327" t="s">
        <v>705</v>
      </c>
      <c r="B350" s="318">
        <v>700</v>
      </c>
      <c r="C350" s="316">
        <v>1.3</v>
      </c>
      <c r="D350" s="320">
        <v>1.5</v>
      </c>
    </row>
    <row r="351" spans="1:4" x14ac:dyDescent="0.25">
      <c r="A351" s="327" t="s">
        <v>90</v>
      </c>
      <c r="B351" s="318">
        <v>300</v>
      </c>
      <c r="C351" s="316">
        <v>1.3</v>
      </c>
      <c r="D351" s="320">
        <v>1</v>
      </c>
    </row>
    <row r="352" spans="1:4" x14ac:dyDescent="0.25">
      <c r="A352" s="327" t="s">
        <v>706</v>
      </c>
      <c r="B352" s="318">
        <v>300</v>
      </c>
      <c r="C352" s="316">
        <v>1.3</v>
      </c>
      <c r="D352" s="320">
        <v>1</v>
      </c>
    </row>
    <row r="353" spans="1:4" x14ac:dyDescent="0.25">
      <c r="A353" s="327" t="s">
        <v>91</v>
      </c>
      <c r="B353" s="318">
        <v>2000</v>
      </c>
      <c r="C353" s="316">
        <v>1.3</v>
      </c>
      <c r="D353" s="320">
        <v>2</v>
      </c>
    </row>
    <row r="354" spans="1:4" x14ac:dyDescent="0.25">
      <c r="A354" s="327" t="s">
        <v>92</v>
      </c>
      <c r="B354" s="318">
        <v>1300</v>
      </c>
      <c r="C354" s="316">
        <v>1.3</v>
      </c>
      <c r="D354" s="320">
        <v>2</v>
      </c>
    </row>
    <row r="355" spans="1:4" x14ac:dyDescent="0.25">
      <c r="A355" s="327" t="s">
        <v>707</v>
      </c>
      <c r="B355" s="318">
        <v>1000</v>
      </c>
      <c r="C355" s="316">
        <v>1.3</v>
      </c>
      <c r="D355" s="320">
        <v>2</v>
      </c>
    </row>
    <row r="356" spans="1:4" x14ac:dyDescent="0.25">
      <c r="A356" s="327" t="s">
        <v>389</v>
      </c>
      <c r="B356" s="318">
        <v>1000</v>
      </c>
      <c r="C356" s="316">
        <v>1.3</v>
      </c>
      <c r="D356" s="320">
        <v>1.5</v>
      </c>
    </row>
    <row r="357" spans="1:4" x14ac:dyDescent="0.25">
      <c r="A357" s="327" t="s">
        <v>390</v>
      </c>
      <c r="B357" s="318">
        <v>800</v>
      </c>
      <c r="C357" s="316">
        <v>1.3</v>
      </c>
      <c r="D357" s="320">
        <v>1.5</v>
      </c>
    </row>
    <row r="358" spans="1:4" x14ac:dyDescent="0.25">
      <c r="A358" s="327" t="s">
        <v>391</v>
      </c>
      <c r="B358" s="318">
        <v>500</v>
      </c>
      <c r="C358" s="316">
        <v>1.3</v>
      </c>
      <c r="D358" s="320">
        <v>1.5</v>
      </c>
    </row>
    <row r="359" spans="1:4" x14ac:dyDescent="0.25">
      <c r="A359" s="327" t="s">
        <v>708</v>
      </c>
      <c r="B359" s="318">
        <v>200</v>
      </c>
      <c r="C359" s="316">
        <v>1.3</v>
      </c>
      <c r="D359" s="320">
        <v>1</v>
      </c>
    </row>
    <row r="360" spans="1:4" x14ac:dyDescent="0.25">
      <c r="A360" s="327" t="s">
        <v>709</v>
      </c>
      <c r="B360" s="318">
        <v>600</v>
      </c>
      <c r="C360" s="316">
        <v>1.3</v>
      </c>
      <c r="D360" s="320">
        <v>1.5</v>
      </c>
    </row>
    <row r="361" spans="1:4" x14ac:dyDescent="0.25">
      <c r="A361" s="327" t="s">
        <v>710</v>
      </c>
      <c r="B361" s="318">
        <v>300</v>
      </c>
      <c r="C361" s="316">
        <v>1.3</v>
      </c>
      <c r="D361" s="320">
        <v>1.5</v>
      </c>
    </row>
    <row r="362" spans="1:4" x14ac:dyDescent="0.25">
      <c r="A362" s="327" t="s">
        <v>393</v>
      </c>
      <c r="B362" s="318">
        <v>300</v>
      </c>
      <c r="C362" s="316">
        <v>1.3</v>
      </c>
      <c r="D362" s="320">
        <v>1</v>
      </c>
    </row>
    <row r="363" spans="1:4" x14ac:dyDescent="0.25">
      <c r="A363" s="327" t="s">
        <v>711</v>
      </c>
      <c r="B363" s="318">
        <v>400</v>
      </c>
      <c r="C363" s="316">
        <v>1.3</v>
      </c>
      <c r="D363" s="320">
        <v>1</v>
      </c>
    </row>
    <row r="364" spans="1:4" x14ac:dyDescent="0.25">
      <c r="A364" s="327" t="s">
        <v>712</v>
      </c>
      <c r="B364" s="318">
        <v>800</v>
      </c>
      <c r="C364" s="316">
        <v>1</v>
      </c>
      <c r="D364" s="320">
        <v>1.5</v>
      </c>
    </row>
    <row r="365" spans="1:4" x14ac:dyDescent="0.25">
      <c r="A365" s="327" t="s">
        <v>713</v>
      </c>
      <c r="B365" s="318">
        <v>40</v>
      </c>
      <c r="C365" s="316">
        <v>1</v>
      </c>
      <c r="D365" s="320">
        <v>1</v>
      </c>
    </row>
    <row r="366" spans="1:4" x14ac:dyDescent="0.25">
      <c r="A366" s="327" t="s">
        <v>714</v>
      </c>
      <c r="B366" s="351">
        <v>80</v>
      </c>
      <c r="C366" s="328">
        <v>1</v>
      </c>
      <c r="D366" s="320">
        <v>1</v>
      </c>
    </row>
    <row r="367" spans="1:4" x14ac:dyDescent="0.25">
      <c r="A367" s="326" t="s">
        <v>715</v>
      </c>
      <c r="B367" s="330">
        <v>80</v>
      </c>
      <c r="C367" s="331">
        <v>1</v>
      </c>
      <c r="D367" s="320">
        <v>1</v>
      </c>
    </row>
    <row r="368" spans="1:4" x14ac:dyDescent="0.25">
      <c r="A368" s="326" t="s">
        <v>716</v>
      </c>
      <c r="B368" s="330">
        <v>200</v>
      </c>
      <c r="C368" s="331">
        <v>1</v>
      </c>
      <c r="D368" s="320">
        <v>1</v>
      </c>
    </row>
    <row r="369" spans="1:4" x14ac:dyDescent="0.25">
      <c r="A369" s="326" t="s">
        <v>95</v>
      </c>
      <c r="B369" s="330">
        <v>400</v>
      </c>
      <c r="C369" s="331">
        <v>1.3</v>
      </c>
      <c r="D369" s="320">
        <v>1</v>
      </c>
    </row>
    <row r="370" spans="1:4" x14ac:dyDescent="0.25">
      <c r="A370" s="326" t="s">
        <v>717</v>
      </c>
      <c r="B370" s="330">
        <v>700</v>
      </c>
      <c r="C370" s="331">
        <v>1.3</v>
      </c>
      <c r="D370" s="320">
        <v>1.5</v>
      </c>
    </row>
    <row r="371" spans="1:4" x14ac:dyDescent="0.25">
      <c r="A371" s="327" t="s">
        <v>97</v>
      </c>
      <c r="B371" s="330">
        <v>300</v>
      </c>
      <c r="C371" s="331">
        <v>1.3</v>
      </c>
      <c r="D371" s="320">
        <v>1</v>
      </c>
    </row>
    <row r="372" spans="1:4" x14ac:dyDescent="0.25">
      <c r="A372" s="327" t="s">
        <v>395</v>
      </c>
      <c r="B372" s="330">
        <v>300</v>
      </c>
      <c r="C372" s="331">
        <v>1.3</v>
      </c>
      <c r="D372" s="320">
        <v>1</v>
      </c>
    </row>
    <row r="373" spans="1:4" x14ac:dyDescent="0.25">
      <c r="A373" s="327" t="s">
        <v>718</v>
      </c>
      <c r="B373" s="330">
        <v>600</v>
      </c>
      <c r="C373" s="331">
        <v>1.3</v>
      </c>
      <c r="D373" s="320">
        <v>1.5</v>
      </c>
    </row>
    <row r="374" spans="1:4" x14ac:dyDescent="0.25">
      <c r="A374" s="327" t="s">
        <v>719</v>
      </c>
      <c r="B374" s="330">
        <v>200</v>
      </c>
      <c r="C374" s="331">
        <v>1</v>
      </c>
      <c r="D374" s="320">
        <v>1</v>
      </c>
    </row>
    <row r="375" spans="1:4" x14ac:dyDescent="0.25">
      <c r="A375" s="327" t="s">
        <v>98</v>
      </c>
      <c r="B375" s="330">
        <v>500</v>
      </c>
      <c r="C375" s="331">
        <v>1.3</v>
      </c>
      <c r="D375" s="320">
        <v>1.5</v>
      </c>
    </row>
    <row r="376" spans="1:4" x14ac:dyDescent="0.25">
      <c r="A376" s="327" t="s">
        <v>720</v>
      </c>
      <c r="B376" s="330">
        <v>600</v>
      </c>
      <c r="C376" s="331">
        <v>1.3</v>
      </c>
      <c r="D376" s="320">
        <v>1.5</v>
      </c>
    </row>
    <row r="377" spans="1:4" x14ac:dyDescent="0.25">
      <c r="A377" s="327" t="s">
        <v>721</v>
      </c>
      <c r="B377" s="330">
        <v>400</v>
      </c>
      <c r="C377" s="331">
        <v>1.3</v>
      </c>
      <c r="D377" s="320">
        <v>1.5</v>
      </c>
    </row>
    <row r="378" spans="1:4" x14ac:dyDescent="0.25">
      <c r="A378" s="327" t="s">
        <v>723</v>
      </c>
      <c r="B378" s="330">
        <v>80</v>
      </c>
      <c r="C378" s="331">
        <v>1</v>
      </c>
      <c r="D378" s="320">
        <v>1</v>
      </c>
    </row>
    <row r="379" spans="1:4" x14ac:dyDescent="0.25">
      <c r="A379" s="327" t="s">
        <v>724</v>
      </c>
      <c r="B379" s="330">
        <v>40</v>
      </c>
      <c r="C379" s="331">
        <v>1</v>
      </c>
      <c r="D379" s="320">
        <v>1</v>
      </c>
    </row>
    <row r="380" spans="1:4" x14ac:dyDescent="0.25">
      <c r="A380" s="327" t="s">
        <v>725</v>
      </c>
      <c r="B380" s="330">
        <v>300</v>
      </c>
      <c r="C380" s="331">
        <v>1</v>
      </c>
      <c r="D380" s="320">
        <v>1</v>
      </c>
    </row>
    <row r="381" spans="1:4" x14ac:dyDescent="0.25">
      <c r="A381" s="327" t="s">
        <v>726</v>
      </c>
      <c r="B381" s="330">
        <v>800</v>
      </c>
      <c r="C381" s="331">
        <v>1.3</v>
      </c>
      <c r="D381" s="320">
        <v>1.5</v>
      </c>
    </row>
    <row r="382" spans="1:4" x14ac:dyDescent="0.25">
      <c r="A382" s="327" t="s">
        <v>727</v>
      </c>
      <c r="B382" s="330">
        <v>200</v>
      </c>
      <c r="C382" s="331">
        <v>1.3</v>
      </c>
      <c r="D382" s="320">
        <v>1.5</v>
      </c>
    </row>
    <row r="383" spans="1:4" x14ac:dyDescent="0.25">
      <c r="A383" s="327" t="s">
        <v>728</v>
      </c>
      <c r="B383" s="330">
        <v>200</v>
      </c>
      <c r="C383" s="331">
        <v>1</v>
      </c>
      <c r="D383" s="320">
        <v>1</v>
      </c>
    </row>
    <row r="384" spans="1:4" x14ac:dyDescent="0.25">
      <c r="A384" s="338" t="s">
        <v>729</v>
      </c>
      <c r="B384" s="330">
        <v>100</v>
      </c>
      <c r="C384" s="331">
        <v>1</v>
      </c>
      <c r="D384" s="320">
        <v>1</v>
      </c>
    </row>
    <row r="385" spans="1:4" x14ac:dyDescent="0.25">
      <c r="A385" s="327" t="s">
        <v>99</v>
      </c>
      <c r="B385" s="330">
        <v>300</v>
      </c>
      <c r="C385" s="331">
        <v>1.3</v>
      </c>
      <c r="D385" s="320">
        <v>2</v>
      </c>
    </row>
    <row r="386" spans="1:4" x14ac:dyDescent="0.25">
      <c r="A386" s="327" t="s">
        <v>100</v>
      </c>
      <c r="B386" s="330">
        <v>800</v>
      </c>
      <c r="C386" s="331">
        <v>1.3</v>
      </c>
      <c r="D386" s="320">
        <v>1.5</v>
      </c>
    </row>
    <row r="387" spans="1:4" x14ac:dyDescent="0.25">
      <c r="A387" s="327" t="s">
        <v>101</v>
      </c>
      <c r="B387" s="330">
        <v>700</v>
      </c>
      <c r="C387" s="331">
        <v>1.3</v>
      </c>
      <c r="D387" s="320">
        <v>1.5</v>
      </c>
    </row>
    <row r="388" spans="1:4" x14ac:dyDescent="0.25">
      <c r="A388" s="327" t="s">
        <v>730</v>
      </c>
      <c r="B388" s="330">
        <v>100</v>
      </c>
      <c r="C388" s="331">
        <v>1</v>
      </c>
      <c r="D388" s="320">
        <v>1.5</v>
      </c>
    </row>
    <row r="389" spans="1:4" x14ac:dyDescent="0.25">
      <c r="A389" s="327" t="s">
        <v>731</v>
      </c>
      <c r="B389" s="330">
        <v>1300</v>
      </c>
      <c r="C389" s="331">
        <v>1.3</v>
      </c>
      <c r="D389" s="320">
        <v>2</v>
      </c>
    </row>
    <row r="390" spans="1:4" x14ac:dyDescent="0.25">
      <c r="A390" s="327" t="s">
        <v>732</v>
      </c>
      <c r="B390" s="330">
        <v>200</v>
      </c>
      <c r="C390" s="331">
        <v>1</v>
      </c>
      <c r="D390" s="320">
        <v>1</v>
      </c>
    </row>
    <row r="391" spans="1:4" x14ac:dyDescent="0.25">
      <c r="A391" s="327" t="s">
        <v>396</v>
      </c>
      <c r="B391" s="330">
        <v>1000</v>
      </c>
      <c r="C391" s="331">
        <v>1.3</v>
      </c>
      <c r="D391" s="320">
        <v>2</v>
      </c>
    </row>
    <row r="392" spans="1:4" x14ac:dyDescent="0.25">
      <c r="A392" s="327" t="s">
        <v>734</v>
      </c>
      <c r="B392" s="330">
        <v>400</v>
      </c>
      <c r="C392" s="331">
        <v>1.3</v>
      </c>
      <c r="D392" s="320">
        <v>1</v>
      </c>
    </row>
    <row r="393" spans="1:4" x14ac:dyDescent="0.25">
      <c r="A393" s="327" t="s">
        <v>102</v>
      </c>
      <c r="B393" s="330">
        <v>300</v>
      </c>
      <c r="C393" s="331">
        <v>1.3</v>
      </c>
      <c r="D393" s="320">
        <v>1</v>
      </c>
    </row>
    <row r="394" spans="1:4" x14ac:dyDescent="0.25">
      <c r="A394" s="327" t="s">
        <v>735</v>
      </c>
      <c r="B394" s="330">
        <v>300</v>
      </c>
      <c r="C394" s="331">
        <v>1</v>
      </c>
      <c r="D394" s="320">
        <v>1</v>
      </c>
    </row>
    <row r="395" spans="1:4" x14ac:dyDescent="0.25">
      <c r="A395" s="327" t="s">
        <v>736</v>
      </c>
      <c r="B395" s="330">
        <v>300</v>
      </c>
      <c r="C395" s="331">
        <v>1.3</v>
      </c>
      <c r="D395" s="320">
        <v>1</v>
      </c>
    </row>
    <row r="396" spans="1:4" x14ac:dyDescent="0.25">
      <c r="A396" s="327" t="s">
        <v>737</v>
      </c>
      <c r="B396" s="330">
        <v>3300</v>
      </c>
      <c r="C396" s="331">
        <v>1.3</v>
      </c>
      <c r="D396" s="320">
        <v>2</v>
      </c>
    </row>
    <row r="397" spans="1:4" x14ac:dyDescent="0.25">
      <c r="A397" s="327" t="s">
        <v>738</v>
      </c>
      <c r="B397" s="330">
        <v>3400</v>
      </c>
      <c r="C397" s="331">
        <v>1.3</v>
      </c>
      <c r="D397" s="320">
        <v>2</v>
      </c>
    </row>
    <row r="398" spans="1:4" x14ac:dyDescent="0.25">
      <c r="A398" s="327" t="s">
        <v>739</v>
      </c>
      <c r="B398" s="330">
        <v>800</v>
      </c>
      <c r="C398" s="331">
        <v>1.3</v>
      </c>
      <c r="D398" s="320">
        <v>1.5</v>
      </c>
    </row>
    <row r="399" spans="1:4" x14ac:dyDescent="0.25">
      <c r="A399" s="327" t="s">
        <v>740</v>
      </c>
      <c r="B399" s="330">
        <v>300</v>
      </c>
      <c r="C399" s="331">
        <v>1.3</v>
      </c>
      <c r="D399" s="320">
        <v>1</v>
      </c>
    </row>
    <row r="400" spans="1:4" x14ac:dyDescent="0.25">
      <c r="A400" s="338" t="s">
        <v>103</v>
      </c>
      <c r="B400" s="330">
        <v>500</v>
      </c>
      <c r="C400" s="331">
        <v>1.3</v>
      </c>
      <c r="D400" s="320">
        <v>1.5</v>
      </c>
    </row>
    <row r="401" spans="1:4" x14ac:dyDescent="0.25">
      <c r="A401" s="338" t="s">
        <v>741</v>
      </c>
      <c r="B401" s="330">
        <v>1000</v>
      </c>
      <c r="C401" s="331">
        <v>1.3</v>
      </c>
      <c r="D401" s="320">
        <v>2</v>
      </c>
    </row>
    <row r="402" spans="1:4" x14ac:dyDescent="0.25">
      <c r="A402" s="327" t="s">
        <v>742</v>
      </c>
      <c r="B402" s="330">
        <v>200</v>
      </c>
      <c r="C402" s="331">
        <v>1</v>
      </c>
      <c r="D402" s="320">
        <v>1</v>
      </c>
    </row>
    <row r="403" spans="1:4" x14ac:dyDescent="0.25">
      <c r="A403" s="326" t="s">
        <v>104</v>
      </c>
      <c r="B403" s="330">
        <v>800</v>
      </c>
      <c r="C403" s="331">
        <v>1.3</v>
      </c>
      <c r="D403" s="320">
        <v>1.5</v>
      </c>
    </row>
    <row r="404" spans="1:4" x14ac:dyDescent="0.25">
      <c r="A404" s="327" t="s">
        <v>105</v>
      </c>
      <c r="B404" s="330">
        <v>600</v>
      </c>
      <c r="C404" s="331">
        <v>1.3</v>
      </c>
      <c r="D404" s="320">
        <v>2</v>
      </c>
    </row>
    <row r="405" spans="1:4" x14ac:dyDescent="0.25">
      <c r="A405" s="327" t="s">
        <v>106</v>
      </c>
      <c r="B405" s="330">
        <v>500</v>
      </c>
      <c r="C405" s="331">
        <v>1.3</v>
      </c>
      <c r="D405" s="320">
        <v>1.5</v>
      </c>
    </row>
    <row r="406" spans="1:4" x14ac:dyDescent="0.25">
      <c r="A406" s="327" t="s">
        <v>743</v>
      </c>
      <c r="B406" s="330">
        <v>80</v>
      </c>
      <c r="C406" s="331">
        <v>1</v>
      </c>
      <c r="D406" s="320">
        <v>1</v>
      </c>
    </row>
    <row r="407" spans="1:4" x14ac:dyDescent="0.25">
      <c r="A407" s="327" t="s">
        <v>744</v>
      </c>
      <c r="B407" s="330">
        <v>200</v>
      </c>
      <c r="C407" s="331">
        <v>1</v>
      </c>
      <c r="D407" s="320">
        <v>1</v>
      </c>
    </row>
    <row r="408" spans="1:4" x14ac:dyDescent="0.25">
      <c r="A408" s="327" t="s">
        <v>746</v>
      </c>
      <c r="B408" s="330">
        <v>500</v>
      </c>
      <c r="C408" s="331">
        <v>1.3</v>
      </c>
      <c r="D408" s="320">
        <v>1.5</v>
      </c>
    </row>
    <row r="409" spans="1:4" x14ac:dyDescent="0.25">
      <c r="A409" s="327" t="s">
        <v>747</v>
      </c>
      <c r="B409" s="330">
        <v>40</v>
      </c>
      <c r="C409" s="331">
        <v>1</v>
      </c>
      <c r="D409" s="320">
        <v>1</v>
      </c>
    </row>
    <row r="410" spans="1:4" x14ac:dyDescent="0.25">
      <c r="A410" s="338" t="s">
        <v>748</v>
      </c>
      <c r="B410" s="330">
        <v>900</v>
      </c>
      <c r="C410" s="331">
        <v>1.3</v>
      </c>
      <c r="D410" s="320">
        <v>1</v>
      </c>
    </row>
    <row r="411" spans="1:4" x14ac:dyDescent="0.25">
      <c r="A411" s="327" t="s">
        <v>750</v>
      </c>
      <c r="B411" s="330">
        <v>200</v>
      </c>
      <c r="C411" s="331">
        <v>1.3</v>
      </c>
      <c r="D411" s="320">
        <v>1.5</v>
      </c>
    </row>
    <row r="412" spans="1:4" x14ac:dyDescent="0.25">
      <c r="A412" s="327" t="s">
        <v>751</v>
      </c>
      <c r="B412" s="330">
        <v>500</v>
      </c>
      <c r="C412" s="331">
        <v>1.3</v>
      </c>
      <c r="D412" s="320">
        <v>1.5</v>
      </c>
    </row>
    <row r="413" spans="1:4" x14ac:dyDescent="0.25">
      <c r="A413" s="327" t="s">
        <v>752</v>
      </c>
      <c r="B413" s="330">
        <v>40</v>
      </c>
      <c r="C413" s="331">
        <v>1</v>
      </c>
      <c r="D413" s="320">
        <v>1</v>
      </c>
    </row>
    <row r="414" spans="1:4" x14ac:dyDescent="0.25">
      <c r="A414" s="327" t="s">
        <v>753</v>
      </c>
      <c r="B414" s="330">
        <v>40</v>
      </c>
      <c r="C414" s="331">
        <v>1</v>
      </c>
      <c r="D414" s="320">
        <v>1</v>
      </c>
    </row>
    <row r="415" spans="1:4" x14ac:dyDescent="0.25">
      <c r="A415" s="327" t="s">
        <v>754</v>
      </c>
      <c r="B415" s="330">
        <v>800</v>
      </c>
      <c r="C415" s="331">
        <v>1.3</v>
      </c>
      <c r="D415" s="320">
        <v>1.5</v>
      </c>
    </row>
    <row r="416" spans="1:4" x14ac:dyDescent="0.25">
      <c r="A416" s="327" t="s">
        <v>755</v>
      </c>
      <c r="B416" s="330">
        <v>300</v>
      </c>
      <c r="C416" s="331">
        <v>1.3</v>
      </c>
      <c r="D416" s="320">
        <v>1</v>
      </c>
    </row>
    <row r="417" spans="1:4" x14ac:dyDescent="0.25">
      <c r="A417" s="327" t="s">
        <v>756</v>
      </c>
      <c r="B417" s="330">
        <v>500</v>
      </c>
      <c r="C417" s="331">
        <v>1.3</v>
      </c>
      <c r="D417" s="320">
        <v>1.5</v>
      </c>
    </row>
    <row r="418" spans="1:4" x14ac:dyDescent="0.25">
      <c r="A418" s="327" t="s">
        <v>757</v>
      </c>
      <c r="B418" s="330">
        <v>400</v>
      </c>
      <c r="C418" s="331">
        <v>1.3</v>
      </c>
      <c r="D418" s="320">
        <v>1</v>
      </c>
    </row>
    <row r="419" spans="1:4" x14ac:dyDescent="0.25">
      <c r="A419" s="327" t="s">
        <v>758</v>
      </c>
      <c r="B419" s="330">
        <v>600</v>
      </c>
      <c r="C419" s="331">
        <v>1.3</v>
      </c>
      <c r="D419" s="320">
        <v>1.5</v>
      </c>
    </row>
    <row r="420" spans="1:4" x14ac:dyDescent="0.25">
      <c r="A420" s="327" t="s">
        <v>759</v>
      </c>
      <c r="B420" s="330">
        <v>200</v>
      </c>
      <c r="C420" s="331">
        <v>1</v>
      </c>
      <c r="D420" s="320">
        <v>1</v>
      </c>
    </row>
    <row r="421" spans="1:4" x14ac:dyDescent="0.25">
      <c r="A421" s="327" t="s">
        <v>760</v>
      </c>
      <c r="B421" s="330">
        <v>800</v>
      </c>
      <c r="C421" s="331">
        <v>1.3</v>
      </c>
      <c r="D421" s="320">
        <v>1.5</v>
      </c>
    </row>
    <row r="422" spans="1:4" x14ac:dyDescent="0.25">
      <c r="A422" s="327" t="s">
        <v>398</v>
      </c>
      <c r="B422" s="330">
        <v>300</v>
      </c>
      <c r="C422" s="331">
        <v>1.3</v>
      </c>
      <c r="D422" s="320">
        <v>1.5</v>
      </c>
    </row>
    <row r="423" spans="1:4" x14ac:dyDescent="0.25">
      <c r="A423" s="327" t="s">
        <v>109</v>
      </c>
      <c r="B423" s="330">
        <v>600</v>
      </c>
      <c r="C423" s="331">
        <v>1.3</v>
      </c>
      <c r="D423" s="320">
        <v>1.5</v>
      </c>
    </row>
    <row r="424" spans="1:4" x14ac:dyDescent="0.25">
      <c r="A424" s="327" t="s">
        <v>761</v>
      </c>
      <c r="B424" s="330">
        <v>500</v>
      </c>
      <c r="C424" s="331">
        <v>1.3</v>
      </c>
      <c r="D424" s="320">
        <v>1.5</v>
      </c>
    </row>
    <row r="425" spans="1:4" x14ac:dyDescent="0.25">
      <c r="A425" s="327" t="s">
        <v>762</v>
      </c>
      <c r="B425" s="330">
        <v>800</v>
      </c>
      <c r="C425" s="331">
        <v>1.3</v>
      </c>
      <c r="D425" s="320">
        <v>1.5</v>
      </c>
    </row>
    <row r="426" spans="1:4" x14ac:dyDescent="0.25">
      <c r="A426" s="327" t="s">
        <v>763</v>
      </c>
      <c r="B426" s="330">
        <v>300</v>
      </c>
      <c r="C426" s="331">
        <v>1.3</v>
      </c>
      <c r="D426" s="320">
        <v>1</v>
      </c>
    </row>
    <row r="427" spans="1:4" x14ac:dyDescent="0.25">
      <c r="A427" s="327" t="s">
        <v>765</v>
      </c>
      <c r="B427" s="330">
        <v>40</v>
      </c>
      <c r="C427" s="331">
        <v>1</v>
      </c>
      <c r="D427" s="320">
        <v>1</v>
      </c>
    </row>
    <row r="428" spans="1:4" x14ac:dyDescent="0.25">
      <c r="A428" s="338" t="s">
        <v>766</v>
      </c>
      <c r="B428" s="330">
        <v>1000</v>
      </c>
      <c r="C428" s="331">
        <v>1.3</v>
      </c>
      <c r="D428" s="320">
        <v>1.5</v>
      </c>
    </row>
    <row r="429" spans="1:4" x14ac:dyDescent="0.25">
      <c r="A429" s="327" t="s">
        <v>767</v>
      </c>
      <c r="B429" s="330">
        <v>200</v>
      </c>
      <c r="C429" s="331">
        <v>1</v>
      </c>
      <c r="D429" s="320">
        <v>1</v>
      </c>
    </row>
    <row r="430" spans="1:4" x14ac:dyDescent="0.25">
      <c r="A430" s="327" t="s">
        <v>768</v>
      </c>
      <c r="B430" s="330">
        <v>40</v>
      </c>
      <c r="C430" s="331">
        <v>1</v>
      </c>
      <c r="D430" s="320">
        <v>1</v>
      </c>
    </row>
    <row r="431" spans="1:4" x14ac:dyDescent="0.25">
      <c r="A431" s="338" t="s">
        <v>769</v>
      </c>
      <c r="B431" s="330">
        <v>400</v>
      </c>
      <c r="C431" s="331">
        <v>1.3</v>
      </c>
      <c r="D431" s="320">
        <v>1</v>
      </c>
    </row>
    <row r="432" spans="1:4" x14ac:dyDescent="0.25">
      <c r="A432" s="338" t="s">
        <v>770</v>
      </c>
      <c r="B432" s="330">
        <v>40</v>
      </c>
      <c r="C432" s="331">
        <v>1</v>
      </c>
      <c r="D432" s="320">
        <v>1</v>
      </c>
    </row>
    <row r="433" spans="1:4" x14ac:dyDescent="0.25">
      <c r="A433" s="327" t="s">
        <v>771</v>
      </c>
      <c r="B433" s="330">
        <v>400</v>
      </c>
      <c r="C433" s="331">
        <v>1.3</v>
      </c>
      <c r="D433" s="320">
        <v>1.5</v>
      </c>
    </row>
    <row r="434" spans="1:4" x14ac:dyDescent="0.25">
      <c r="A434" s="327" t="s">
        <v>402</v>
      </c>
      <c r="B434" s="330">
        <v>300</v>
      </c>
      <c r="C434" s="331">
        <v>1.3</v>
      </c>
      <c r="D434" s="320">
        <v>1.5</v>
      </c>
    </row>
    <row r="435" spans="1:4" x14ac:dyDescent="0.25">
      <c r="A435" s="326" t="s">
        <v>404</v>
      </c>
      <c r="B435" s="330">
        <v>300</v>
      </c>
      <c r="C435" s="331">
        <v>1.3</v>
      </c>
      <c r="D435" s="320">
        <v>1.5</v>
      </c>
    </row>
    <row r="436" spans="1:4" x14ac:dyDescent="0.25">
      <c r="A436" s="326" t="s">
        <v>774</v>
      </c>
      <c r="B436" s="330">
        <v>400</v>
      </c>
      <c r="C436" s="331">
        <v>1.3</v>
      </c>
      <c r="D436" s="320">
        <v>1.5</v>
      </c>
    </row>
    <row r="437" spans="1:4" x14ac:dyDescent="0.25">
      <c r="A437" s="326" t="s">
        <v>775</v>
      </c>
      <c r="B437" s="330">
        <v>80</v>
      </c>
      <c r="C437" s="331">
        <v>1</v>
      </c>
      <c r="D437" s="320">
        <v>1.5</v>
      </c>
    </row>
    <row r="438" spans="1:4" x14ac:dyDescent="0.25">
      <c r="A438" s="326" t="s">
        <v>777</v>
      </c>
      <c r="B438" s="330">
        <v>300</v>
      </c>
      <c r="C438" s="331">
        <v>1.3</v>
      </c>
      <c r="D438" s="320">
        <v>1</v>
      </c>
    </row>
    <row r="439" spans="1:4" x14ac:dyDescent="0.25">
      <c r="A439" s="326" t="s">
        <v>779</v>
      </c>
      <c r="B439" s="330">
        <v>300</v>
      </c>
      <c r="C439" s="331">
        <v>1.3</v>
      </c>
      <c r="D439" s="320">
        <v>1</v>
      </c>
    </row>
    <row r="440" spans="1:4" x14ac:dyDescent="0.25">
      <c r="A440" s="326" t="s">
        <v>780</v>
      </c>
      <c r="B440" s="330">
        <v>500</v>
      </c>
      <c r="C440" s="331">
        <v>1.3</v>
      </c>
      <c r="D440" s="320">
        <v>1.5</v>
      </c>
    </row>
    <row r="441" spans="1:4" x14ac:dyDescent="0.25">
      <c r="A441" s="326" t="s">
        <v>781</v>
      </c>
      <c r="B441" s="330">
        <v>300</v>
      </c>
      <c r="C441" s="331">
        <v>1.3</v>
      </c>
      <c r="D441" s="320">
        <v>1</v>
      </c>
    </row>
    <row r="442" spans="1:4" x14ac:dyDescent="0.25">
      <c r="A442" s="326" t="s">
        <v>782</v>
      </c>
      <c r="B442" s="330">
        <v>500</v>
      </c>
      <c r="C442" s="331">
        <v>1.3</v>
      </c>
      <c r="D442" s="320">
        <v>1.5</v>
      </c>
    </row>
    <row r="443" spans="1:4" x14ac:dyDescent="0.25">
      <c r="A443" s="326" t="s">
        <v>783</v>
      </c>
      <c r="B443" s="330">
        <v>300</v>
      </c>
      <c r="C443" s="331">
        <v>1.3</v>
      </c>
      <c r="D443" s="320">
        <v>1</v>
      </c>
    </row>
    <row r="444" spans="1:4" x14ac:dyDescent="0.25">
      <c r="A444" s="326" t="s">
        <v>784</v>
      </c>
      <c r="B444" s="330">
        <v>500</v>
      </c>
      <c r="C444" s="331">
        <v>1.3</v>
      </c>
      <c r="D444" s="320">
        <v>1.5</v>
      </c>
    </row>
    <row r="445" spans="1:4" x14ac:dyDescent="0.25">
      <c r="A445" s="326" t="s">
        <v>786</v>
      </c>
      <c r="B445" s="330">
        <v>400</v>
      </c>
      <c r="C445" s="331">
        <v>1.3</v>
      </c>
      <c r="D445" s="320">
        <v>1</v>
      </c>
    </row>
    <row r="446" spans="1:4" x14ac:dyDescent="0.25">
      <c r="A446" s="326" t="s">
        <v>787</v>
      </c>
      <c r="B446" s="330">
        <v>600</v>
      </c>
      <c r="C446" s="331">
        <v>1.3</v>
      </c>
      <c r="D446" s="320">
        <v>1.5</v>
      </c>
    </row>
    <row r="447" spans="1:4" x14ac:dyDescent="0.25">
      <c r="A447" s="326" t="s">
        <v>789</v>
      </c>
      <c r="B447" s="330">
        <v>700</v>
      </c>
      <c r="C447" s="331">
        <v>1.3</v>
      </c>
      <c r="D447" s="320">
        <v>1.5</v>
      </c>
    </row>
    <row r="448" spans="1:4" x14ac:dyDescent="0.25">
      <c r="A448" s="326" t="s">
        <v>790</v>
      </c>
      <c r="B448" s="330">
        <v>600</v>
      </c>
      <c r="C448" s="331">
        <v>1.3</v>
      </c>
      <c r="D448" s="320">
        <v>1.5</v>
      </c>
    </row>
    <row r="449" spans="1:4" x14ac:dyDescent="0.25">
      <c r="A449" s="326" t="s">
        <v>791</v>
      </c>
      <c r="B449" s="330">
        <v>700</v>
      </c>
      <c r="C449" s="331">
        <v>1.3</v>
      </c>
      <c r="D449" s="320">
        <v>1.5</v>
      </c>
    </row>
    <row r="450" spans="1:4" x14ac:dyDescent="0.25">
      <c r="A450" s="326" t="s">
        <v>375</v>
      </c>
      <c r="B450" s="330">
        <v>500</v>
      </c>
      <c r="C450" s="331">
        <v>1.3</v>
      </c>
      <c r="D450" s="320">
        <v>1.5</v>
      </c>
    </row>
    <row r="451" spans="1:4" x14ac:dyDescent="0.25">
      <c r="A451" s="326" t="s">
        <v>378</v>
      </c>
      <c r="B451" s="330">
        <v>500</v>
      </c>
      <c r="C451" s="331">
        <v>1.3</v>
      </c>
      <c r="D451" s="320">
        <v>1.5</v>
      </c>
    </row>
    <row r="452" spans="1:4" x14ac:dyDescent="0.25">
      <c r="A452" s="326" t="s">
        <v>399</v>
      </c>
      <c r="B452" s="330">
        <v>500</v>
      </c>
      <c r="C452" s="331">
        <v>1.3</v>
      </c>
      <c r="D452" s="320">
        <v>1.5</v>
      </c>
    </row>
    <row r="453" spans="1:4" x14ac:dyDescent="0.25">
      <c r="A453" s="326" t="s">
        <v>792</v>
      </c>
      <c r="B453" s="330">
        <v>300</v>
      </c>
      <c r="C453" s="331">
        <v>1.3</v>
      </c>
      <c r="D453" s="320">
        <v>1.5</v>
      </c>
    </row>
    <row r="454" spans="1:4" x14ac:dyDescent="0.25">
      <c r="A454" s="326" t="s">
        <v>793</v>
      </c>
      <c r="B454" s="330">
        <v>500</v>
      </c>
      <c r="C454" s="331">
        <v>1.3</v>
      </c>
      <c r="D454" s="320">
        <v>1.5</v>
      </c>
    </row>
    <row r="455" spans="1:4" x14ac:dyDescent="0.25">
      <c r="A455" s="326" t="s">
        <v>794</v>
      </c>
      <c r="B455" s="330">
        <v>300</v>
      </c>
      <c r="C455" s="331">
        <v>1.3</v>
      </c>
      <c r="D455" s="320">
        <v>1.5</v>
      </c>
    </row>
    <row r="456" spans="1:4" x14ac:dyDescent="0.25">
      <c r="A456" s="326" t="s">
        <v>795</v>
      </c>
      <c r="B456" s="330">
        <v>500</v>
      </c>
      <c r="C456" s="331">
        <v>1.3</v>
      </c>
      <c r="D456" s="320">
        <v>1.5</v>
      </c>
    </row>
    <row r="457" spans="1:4" x14ac:dyDescent="0.25">
      <c r="A457" s="326" t="s">
        <v>796</v>
      </c>
      <c r="B457" s="330">
        <v>300</v>
      </c>
      <c r="C457" s="331">
        <v>1.3</v>
      </c>
      <c r="D457" s="320">
        <v>1</v>
      </c>
    </row>
    <row r="458" spans="1:4" x14ac:dyDescent="0.25">
      <c r="A458" s="326" t="s">
        <v>797</v>
      </c>
      <c r="B458" s="330">
        <v>600</v>
      </c>
      <c r="C458" s="331">
        <v>1.3</v>
      </c>
      <c r="D458" s="320">
        <v>1.5</v>
      </c>
    </row>
    <row r="459" spans="1:4" x14ac:dyDescent="0.25">
      <c r="A459" s="327" t="s">
        <v>798</v>
      </c>
      <c r="B459" s="330">
        <v>200</v>
      </c>
      <c r="C459" s="331">
        <v>1.3</v>
      </c>
      <c r="D459" s="320">
        <v>1</v>
      </c>
    </row>
    <row r="460" spans="1:4" x14ac:dyDescent="0.25">
      <c r="A460" s="327" t="s">
        <v>112</v>
      </c>
      <c r="B460" s="330">
        <v>700</v>
      </c>
      <c r="C460" s="331">
        <v>1.3</v>
      </c>
      <c r="D460" s="320">
        <v>1.5</v>
      </c>
    </row>
    <row r="461" spans="1:4" x14ac:dyDescent="0.25">
      <c r="A461" s="327" t="s">
        <v>799</v>
      </c>
      <c r="B461" s="330">
        <v>500</v>
      </c>
      <c r="C461" s="331">
        <v>1.3</v>
      </c>
      <c r="D461" s="320">
        <v>1.5</v>
      </c>
    </row>
    <row r="462" spans="1:4" x14ac:dyDescent="0.25">
      <c r="A462" s="327" t="s">
        <v>113</v>
      </c>
      <c r="B462" s="330">
        <v>300</v>
      </c>
      <c r="C462" s="331">
        <v>1.3</v>
      </c>
      <c r="D462" s="320">
        <v>1</v>
      </c>
    </row>
    <row r="463" spans="1:4" x14ac:dyDescent="0.25">
      <c r="A463" s="327" t="s">
        <v>405</v>
      </c>
      <c r="B463" s="330">
        <v>1000</v>
      </c>
      <c r="C463" s="331">
        <v>1.3</v>
      </c>
      <c r="D463" s="320">
        <v>1.5</v>
      </c>
    </row>
    <row r="464" spans="1:4" x14ac:dyDescent="0.25">
      <c r="A464" s="327" t="s">
        <v>406</v>
      </c>
      <c r="B464" s="330">
        <v>600</v>
      </c>
      <c r="C464" s="331">
        <v>1.3</v>
      </c>
      <c r="D464" s="320">
        <v>1.5</v>
      </c>
    </row>
    <row r="465" spans="1:4" x14ac:dyDescent="0.25">
      <c r="A465" s="327" t="s">
        <v>800</v>
      </c>
      <c r="B465" s="330">
        <v>300</v>
      </c>
      <c r="C465" s="331">
        <v>1.3</v>
      </c>
      <c r="D465" s="320">
        <v>1</v>
      </c>
    </row>
    <row r="466" spans="1:4" x14ac:dyDescent="0.25">
      <c r="A466" s="327" t="s">
        <v>801</v>
      </c>
      <c r="B466" s="330">
        <v>300</v>
      </c>
      <c r="C466" s="331">
        <v>1.3</v>
      </c>
      <c r="D466" s="320">
        <v>1.5</v>
      </c>
    </row>
    <row r="467" spans="1:4" x14ac:dyDescent="0.25">
      <c r="A467" s="327" t="s">
        <v>802</v>
      </c>
      <c r="B467" s="330">
        <v>600</v>
      </c>
      <c r="C467" s="331">
        <v>1.3</v>
      </c>
      <c r="D467" s="320">
        <v>1.5</v>
      </c>
    </row>
    <row r="468" spans="1:4" x14ac:dyDescent="0.25">
      <c r="A468" s="327" t="s">
        <v>803</v>
      </c>
      <c r="B468" s="330">
        <v>300</v>
      </c>
      <c r="C468" s="331">
        <v>1.3</v>
      </c>
      <c r="D468" s="320">
        <v>1.5</v>
      </c>
    </row>
    <row r="469" spans="1:4" x14ac:dyDescent="0.25">
      <c r="A469" s="327" t="s">
        <v>804</v>
      </c>
      <c r="B469" s="330">
        <v>300</v>
      </c>
      <c r="C469" s="331">
        <v>1</v>
      </c>
      <c r="D469" s="320">
        <v>1</v>
      </c>
    </row>
    <row r="470" spans="1:4" x14ac:dyDescent="0.25">
      <c r="A470" s="327" t="s">
        <v>805</v>
      </c>
      <c r="B470" s="330">
        <v>200</v>
      </c>
      <c r="C470" s="331">
        <v>1</v>
      </c>
      <c r="D470" s="320">
        <v>1</v>
      </c>
    </row>
    <row r="471" spans="1:4" x14ac:dyDescent="0.25">
      <c r="A471" s="327" t="s">
        <v>806</v>
      </c>
      <c r="B471" s="330">
        <v>300</v>
      </c>
      <c r="C471" s="331">
        <v>1.3</v>
      </c>
      <c r="D471" s="320">
        <v>1.5</v>
      </c>
    </row>
    <row r="472" spans="1:4" x14ac:dyDescent="0.25">
      <c r="A472" s="338" t="s">
        <v>807</v>
      </c>
      <c r="B472" s="330">
        <v>400</v>
      </c>
      <c r="C472" s="331">
        <v>1.3</v>
      </c>
      <c r="D472" s="320">
        <v>1.5</v>
      </c>
    </row>
    <row r="473" spans="1:4" x14ac:dyDescent="0.25">
      <c r="A473" s="326" t="s">
        <v>808</v>
      </c>
      <c r="B473" s="330">
        <v>800</v>
      </c>
      <c r="C473" s="331">
        <v>1.3</v>
      </c>
      <c r="D473" s="320">
        <v>1.5</v>
      </c>
    </row>
    <row r="474" spans="1:4" x14ac:dyDescent="0.25">
      <c r="A474" s="326" t="s">
        <v>809</v>
      </c>
      <c r="B474" s="330">
        <v>600</v>
      </c>
      <c r="C474" s="331">
        <v>1</v>
      </c>
      <c r="D474" s="320">
        <v>1.5</v>
      </c>
    </row>
    <row r="475" spans="1:4" x14ac:dyDescent="0.25">
      <c r="A475" s="326" t="s">
        <v>810</v>
      </c>
      <c r="B475" s="330">
        <v>80</v>
      </c>
      <c r="C475" s="331">
        <v>1</v>
      </c>
      <c r="D475" s="320">
        <v>1</v>
      </c>
    </row>
    <row r="476" spans="1:4" x14ac:dyDescent="0.25">
      <c r="A476" s="326" t="s">
        <v>811</v>
      </c>
      <c r="B476" s="330">
        <v>200</v>
      </c>
      <c r="C476" s="331">
        <v>1</v>
      </c>
      <c r="D476" s="320">
        <v>1.5</v>
      </c>
    </row>
    <row r="477" spans="1:4" x14ac:dyDescent="0.25">
      <c r="A477" s="326" t="s">
        <v>812</v>
      </c>
      <c r="B477" s="330">
        <v>700</v>
      </c>
      <c r="C477" s="331">
        <v>1.3</v>
      </c>
      <c r="D477" s="320">
        <v>1</v>
      </c>
    </row>
    <row r="478" spans="1:4" x14ac:dyDescent="0.25">
      <c r="A478" s="326" t="s">
        <v>813</v>
      </c>
      <c r="B478" s="330">
        <v>700</v>
      </c>
      <c r="C478" s="331">
        <v>1.3</v>
      </c>
      <c r="D478" s="320">
        <v>1</v>
      </c>
    </row>
    <row r="479" spans="1:4" x14ac:dyDescent="0.25">
      <c r="A479" s="326" t="s">
        <v>814</v>
      </c>
      <c r="B479" s="330">
        <v>200</v>
      </c>
      <c r="C479" s="331">
        <v>1.3</v>
      </c>
      <c r="D479" s="320">
        <v>1.5</v>
      </c>
    </row>
    <row r="480" spans="1:4" x14ac:dyDescent="0.25">
      <c r="A480" s="326" t="s">
        <v>815</v>
      </c>
      <c r="B480" s="330">
        <v>300</v>
      </c>
      <c r="C480" s="331">
        <v>1</v>
      </c>
      <c r="D480" s="320">
        <v>1.5</v>
      </c>
    </row>
    <row r="481" spans="1:4" x14ac:dyDescent="0.25">
      <c r="A481" s="326" t="s">
        <v>816</v>
      </c>
      <c r="B481" s="330">
        <v>200</v>
      </c>
      <c r="C481" s="331">
        <v>1</v>
      </c>
      <c r="D481" s="320">
        <v>1.5</v>
      </c>
    </row>
    <row r="482" spans="1:4" x14ac:dyDescent="0.25">
      <c r="A482" s="326" t="s">
        <v>817</v>
      </c>
      <c r="B482" s="330">
        <v>200</v>
      </c>
      <c r="C482" s="331">
        <v>1</v>
      </c>
      <c r="D482" s="320">
        <v>1</v>
      </c>
    </row>
    <row r="483" spans="1:4" x14ac:dyDescent="0.25">
      <c r="A483" s="326" t="s">
        <v>818</v>
      </c>
      <c r="B483" s="330">
        <v>80</v>
      </c>
      <c r="C483" s="331">
        <v>1</v>
      </c>
      <c r="D483" s="320">
        <v>1</v>
      </c>
    </row>
    <row r="484" spans="1:4" x14ac:dyDescent="0.25">
      <c r="A484" s="326" t="s">
        <v>819</v>
      </c>
      <c r="B484" s="330">
        <v>1000</v>
      </c>
      <c r="C484" s="331">
        <v>1.3</v>
      </c>
      <c r="D484" s="320">
        <v>2</v>
      </c>
    </row>
    <row r="485" spans="1:4" x14ac:dyDescent="0.25">
      <c r="A485" s="326" t="s">
        <v>820</v>
      </c>
      <c r="B485" s="330">
        <v>80</v>
      </c>
      <c r="C485" s="331">
        <v>1</v>
      </c>
      <c r="D485" s="320">
        <v>1</v>
      </c>
    </row>
    <row r="486" spans="1:4" ht="15.75" thickBot="1" x14ac:dyDescent="0.3">
      <c r="A486" s="371" t="s">
        <v>821</v>
      </c>
      <c r="B486" s="372">
        <v>1000</v>
      </c>
      <c r="C486" s="343">
        <v>1.3</v>
      </c>
      <c r="D486" s="370">
        <v>2</v>
      </c>
    </row>
    <row r="487" spans="1:4" x14ac:dyDescent="0.25">
      <c r="A487" s="384" t="s">
        <v>1071</v>
      </c>
      <c r="B487" s="261"/>
      <c r="C487" s="262"/>
      <c r="D487" s="268"/>
    </row>
    <row r="488" spans="1:4" x14ac:dyDescent="0.25">
      <c r="A488" s="263" t="s">
        <v>1034</v>
      </c>
      <c r="B488" s="264"/>
      <c r="C488" s="265"/>
      <c r="D488" s="269"/>
    </row>
    <row r="489" spans="1:4" x14ac:dyDescent="0.25">
      <c r="A489" s="263" t="s">
        <v>1035</v>
      </c>
      <c r="B489" s="264"/>
      <c r="C489" s="265"/>
      <c r="D489" s="269"/>
    </row>
    <row r="490" spans="1:4" x14ac:dyDescent="0.25">
      <c r="A490" s="263" t="s">
        <v>1036</v>
      </c>
      <c r="B490" s="264"/>
      <c r="C490" s="265"/>
      <c r="D490" s="269"/>
    </row>
    <row r="491" spans="1:4" x14ac:dyDescent="0.25">
      <c r="A491" s="263" t="s">
        <v>1037</v>
      </c>
      <c r="B491" s="264"/>
      <c r="C491" s="265"/>
      <c r="D491" s="269"/>
    </row>
    <row r="492" spans="1:4" x14ac:dyDescent="0.25">
      <c r="A492" s="263" t="s">
        <v>1089</v>
      </c>
      <c r="B492" s="264"/>
      <c r="C492" s="265"/>
      <c r="D492" s="269"/>
    </row>
    <row r="493" spans="1:4" x14ac:dyDescent="0.25">
      <c r="A493" s="263" t="s">
        <v>1090</v>
      </c>
      <c r="B493" s="264"/>
      <c r="C493" s="265"/>
      <c r="D493" s="269"/>
    </row>
    <row r="494" spans="1:4" x14ac:dyDescent="0.25">
      <c r="A494" s="263" t="s">
        <v>1091</v>
      </c>
      <c r="B494" s="264"/>
      <c r="C494" s="265"/>
      <c r="D494" s="269"/>
    </row>
    <row r="495" spans="1:4" x14ac:dyDescent="0.25">
      <c r="A495" s="263" t="s">
        <v>1092</v>
      </c>
      <c r="B495" s="264"/>
      <c r="C495" s="265"/>
      <c r="D495" s="269"/>
    </row>
    <row r="496" spans="1:4" ht="15.75" thickBot="1" x14ac:dyDescent="0.3">
      <c r="A496" s="266" t="s">
        <v>1093</v>
      </c>
      <c r="B496" s="267"/>
      <c r="C496" s="265"/>
      <c r="D496" s="269"/>
    </row>
    <row r="497" spans="1:4" ht="21.95" customHeight="1" thickTop="1" thickBot="1" x14ac:dyDescent="0.3">
      <c r="A497" s="814"/>
      <c r="B497" s="815"/>
      <c r="C497" s="815"/>
      <c r="D497" s="816"/>
    </row>
    <row r="498" spans="1:4" ht="15.75" thickTop="1" x14ac:dyDescent="0.25">
      <c r="A498" s="2"/>
      <c r="B498" s="2"/>
      <c r="C498" s="2"/>
      <c r="D498" s="2"/>
    </row>
    <row r="499" spans="1:4" hidden="1" x14ac:dyDescent="0.25">
      <c r="A499" s="2"/>
      <c r="B499" s="2"/>
      <c r="C499" s="175">
        <v>1</v>
      </c>
      <c r="D499" s="175">
        <v>1</v>
      </c>
    </row>
    <row r="500" spans="1:4" hidden="1" x14ac:dyDescent="0.25">
      <c r="A500" s="2"/>
      <c r="B500" s="2"/>
      <c r="C500" s="175">
        <v>1.3</v>
      </c>
      <c r="D500" s="175">
        <v>1.5</v>
      </c>
    </row>
    <row r="501" spans="1:4" hidden="1" x14ac:dyDescent="0.25">
      <c r="A501" s="2"/>
      <c r="B501" s="2"/>
      <c r="C501" s="175">
        <v>1.6</v>
      </c>
      <c r="D501" s="175">
        <v>2</v>
      </c>
    </row>
    <row r="502" spans="1:4" hidden="1" x14ac:dyDescent="0.25">
      <c r="A502" s="2"/>
      <c r="B502" s="2"/>
      <c r="C502" s="175"/>
      <c r="D502" s="175">
        <v>3</v>
      </c>
    </row>
    <row r="503" spans="1:4" x14ac:dyDescent="0.25">
      <c r="A503" s="2"/>
      <c r="B503" s="2"/>
      <c r="C503" s="2"/>
      <c r="D503" s="2"/>
    </row>
    <row r="504" spans="1:4" x14ac:dyDescent="0.25">
      <c r="A504" s="2"/>
      <c r="B504" s="2"/>
      <c r="C504" s="2"/>
      <c r="D504" s="2"/>
    </row>
    <row r="505" spans="1:4" x14ac:dyDescent="0.25">
      <c r="A505" s="2"/>
      <c r="B505" s="2"/>
      <c r="C505" s="2"/>
      <c r="D505" s="2"/>
    </row>
    <row r="506" spans="1:4" x14ac:dyDescent="0.25">
      <c r="A506" s="2"/>
      <c r="B506" s="2"/>
      <c r="C506" s="2"/>
      <c r="D506" s="2"/>
    </row>
    <row r="507" spans="1:4" x14ac:dyDescent="0.25">
      <c r="A507" s="2"/>
      <c r="B507" s="2"/>
      <c r="C507" s="2"/>
      <c r="D507" s="2"/>
    </row>
    <row r="508" spans="1:4" x14ac:dyDescent="0.25">
      <c r="A508" s="2"/>
      <c r="B508" s="2"/>
      <c r="C508" s="2"/>
      <c r="D508" s="2"/>
    </row>
    <row r="509" spans="1:4" x14ac:dyDescent="0.25">
      <c r="A509" s="2"/>
      <c r="B509" s="2"/>
      <c r="C509" s="2"/>
      <c r="D509" s="2"/>
    </row>
    <row r="510" spans="1:4" x14ac:dyDescent="0.25">
      <c r="A510" s="2"/>
      <c r="B510" s="2"/>
      <c r="C510" s="2"/>
      <c r="D510" s="2"/>
    </row>
    <row r="511" spans="1:4" x14ac:dyDescent="0.25">
      <c r="A511" s="2"/>
      <c r="B511" s="2"/>
      <c r="C511" s="2"/>
      <c r="D511" s="2"/>
    </row>
    <row r="512" spans="1:4" x14ac:dyDescent="0.25">
      <c r="A512" s="2"/>
      <c r="B512" s="2"/>
      <c r="C512" s="2"/>
      <c r="D512" s="2"/>
    </row>
    <row r="513" spans="1:4" x14ac:dyDescent="0.25">
      <c r="A513" s="2"/>
      <c r="B513" s="2"/>
      <c r="C513" s="2"/>
      <c r="D513" s="2"/>
    </row>
    <row r="514" spans="1:4" x14ac:dyDescent="0.25">
      <c r="A514" s="2"/>
      <c r="B514" s="2"/>
      <c r="C514" s="2"/>
      <c r="D514" s="2"/>
    </row>
    <row r="515" spans="1:4" x14ac:dyDescent="0.25">
      <c r="A515" s="2"/>
      <c r="B515" s="2"/>
      <c r="C515" s="2"/>
      <c r="D515" s="2"/>
    </row>
    <row r="516" spans="1:4" x14ac:dyDescent="0.25">
      <c r="A516" s="2"/>
      <c r="B516" s="2"/>
      <c r="C516" s="2"/>
      <c r="D516" s="2"/>
    </row>
    <row r="517" spans="1:4" x14ac:dyDescent="0.25">
      <c r="A517" s="2"/>
      <c r="B517" s="2"/>
      <c r="C517" s="2"/>
      <c r="D517" s="2"/>
    </row>
    <row r="518" spans="1:4" x14ac:dyDescent="0.25">
      <c r="A518" s="2"/>
      <c r="B518" s="2"/>
      <c r="C518" s="2"/>
      <c r="D518" s="2"/>
    </row>
    <row r="519" spans="1:4" x14ac:dyDescent="0.25">
      <c r="A519" s="2"/>
      <c r="B519" s="2"/>
      <c r="C519" s="2"/>
      <c r="D519" s="2"/>
    </row>
    <row r="520" spans="1:4" x14ac:dyDescent="0.25">
      <c r="A520" s="2"/>
      <c r="B520" s="2"/>
      <c r="C520" s="2"/>
      <c r="D520" s="2"/>
    </row>
    <row r="521" spans="1:4" x14ac:dyDescent="0.25">
      <c r="A521" s="2"/>
      <c r="B521" s="2"/>
      <c r="C521" s="2"/>
      <c r="D521" s="2"/>
    </row>
    <row r="522" spans="1:4" x14ac:dyDescent="0.25">
      <c r="A522" s="2"/>
      <c r="B522" s="2"/>
      <c r="C522" s="2"/>
      <c r="D522" s="2"/>
    </row>
    <row r="523" spans="1:4" x14ac:dyDescent="0.25">
      <c r="A523" s="2"/>
      <c r="B523" s="2"/>
      <c r="C523" s="2"/>
      <c r="D523" s="2"/>
    </row>
    <row r="524" spans="1:4" x14ac:dyDescent="0.25">
      <c r="A524" s="2"/>
      <c r="B524" s="2"/>
      <c r="C524" s="2"/>
      <c r="D524" s="2"/>
    </row>
    <row r="525" spans="1:4" x14ac:dyDescent="0.25">
      <c r="A525" s="2"/>
      <c r="B525" s="2"/>
      <c r="C525" s="2"/>
      <c r="D525" s="2"/>
    </row>
    <row r="526" spans="1:4" x14ac:dyDescent="0.25">
      <c r="A526" s="2"/>
      <c r="B526" s="2"/>
      <c r="C526" s="2"/>
      <c r="D526" s="2"/>
    </row>
    <row r="527" spans="1:4" x14ac:dyDescent="0.25">
      <c r="A527" s="2"/>
      <c r="B527" s="2"/>
      <c r="C527" s="2"/>
      <c r="D527" s="2"/>
    </row>
    <row r="528" spans="1:4" x14ac:dyDescent="0.25">
      <c r="A528" s="2"/>
      <c r="B528" s="2"/>
      <c r="C528" s="2"/>
      <c r="D528" s="2"/>
    </row>
    <row r="529" spans="1:4" x14ac:dyDescent="0.25">
      <c r="A529" s="2"/>
      <c r="B529" s="2"/>
      <c r="C529" s="2"/>
      <c r="D529" s="2"/>
    </row>
    <row r="530" spans="1:4" x14ac:dyDescent="0.25">
      <c r="A530" s="2"/>
      <c r="B530" s="2"/>
      <c r="C530" s="2"/>
      <c r="D530" s="2"/>
    </row>
    <row r="531" spans="1:4" x14ac:dyDescent="0.25">
      <c r="A531" s="2"/>
      <c r="B531" s="2"/>
      <c r="C531" s="2"/>
      <c r="D531" s="2"/>
    </row>
    <row r="532" spans="1:4" x14ac:dyDescent="0.25">
      <c r="A532" s="2"/>
      <c r="B532" s="2"/>
      <c r="C532" s="2"/>
      <c r="D532" s="2"/>
    </row>
    <row r="533" spans="1:4" x14ac:dyDescent="0.25">
      <c r="A533" s="2"/>
      <c r="B533" s="2"/>
      <c r="C533" s="2"/>
      <c r="D533" s="2"/>
    </row>
    <row r="534" spans="1:4" x14ac:dyDescent="0.25">
      <c r="A534" s="2"/>
      <c r="B534" s="2"/>
      <c r="C534" s="2"/>
      <c r="D534" s="2"/>
    </row>
    <row r="535" spans="1:4" x14ac:dyDescent="0.25">
      <c r="A535" s="2"/>
      <c r="B535" s="2"/>
      <c r="C535" s="2"/>
      <c r="D535" s="2"/>
    </row>
    <row r="536" spans="1:4" x14ac:dyDescent="0.25">
      <c r="A536" s="2"/>
      <c r="B536" s="2"/>
      <c r="C536" s="2"/>
      <c r="D536" s="2"/>
    </row>
    <row r="537" spans="1:4" x14ac:dyDescent="0.25">
      <c r="A537" s="2"/>
      <c r="B537" s="2"/>
      <c r="C537" s="2"/>
      <c r="D537" s="2"/>
    </row>
    <row r="538" spans="1:4" x14ac:dyDescent="0.25">
      <c r="A538" s="2"/>
      <c r="B538" s="2"/>
      <c r="C538" s="2"/>
      <c r="D538" s="2"/>
    </row>
    <row r="539" spans="1:4" x14ac:dyDescent="0.25">
      <c r="A539" s="2"/>
      <c r="B539" s="2"/>
      <c r="C539" s="2"/>
      <c r="D539" s="2"/>
    </row>
    <row r="540" spans="1:4" x14ac:dyDescent="0.25">
      <c r="A540" s="2"/>
      <c r="B540" s="2"/>
      <c r="C540" s="2"/>
      <c r="D540" s="2"/>
    </row>
    <row r="541" spans="1:4" x14ac:dyDescent="0.25">
      <c r="A541" s="2"/>
      <c r="B541" s="2"/>
      <c r="C541" s="2"/>
      <c r="D541" s="2"/>
    </row>
    <row r="542" spans="1:4" x14ac:dyDescent="0.25">
      <c r="A542" s="2"/>
      <c r="B542" s="2"/>
      <c r="C542" s="2"/>
      <c r="D542" s="2"/>
    </row>
    <row r="543" spans="1:4" x14ac:dyDescent="0.25">
      <c r="A543" s="2"/>
      <c r="B543" s="2"/>
      <c r="C543" s="2"/>
      <c r="D543" s="2"/>
    </row>
    <row r="544" spans="1:4" x14ac:dyDescent="0.25">
      <c r="A544" s="2"/>
      <c r="B544" s="2"/>
      <c r="C544" s="2"/>
      <c r="D544" s="2"/>
    </row>
    <row r="545" spans="1:4" x14ac:dyDescent="0.25">
      <c r="A545" s="2"/>
      <c r="B545" s="2"/>
      <c r="C545" s="2"/>
      <c r="D545" s="2"/>
    </row>
    <row r="546" spans="1:4" x14ac:dyDescent="0.25">
      <c r="A546" s="2"/>
      <c r="B546" s="2"/>
      <c r="C546" s="2"/>
      <c r="D546" s="2"/>
    </row>
    <row r="547" spans="1:4" x14ac:dyDescent="0.25">
      <c r="A547" s="2"/>
      <c r="B547" s="2"/>
      <c r="C547" s="2"/>
      <c r="D547" s="2"/>
    </row>
    <row r="548" spans="1:4" x14ac:dyDescent="0.25">
      <c r="A548" s="2"/>
      <c r="B548" s="2"/>
      <c r="C548" s="2"/>
      <c r="D548" s="2"/>
    </row>
    <row r="549" spans="1:4" x14ac:dyDescent="0.25">
      <c r="A549" s="2"/>
      <c r="B549" s="2"/>
      <c r="C549" s="2"/>
      <c r="D549" s="2"/>
    </row>
    <row r="550" spans="1:4" x14ac:dyDescent="0.25">
      <c r="A550" s="2"/>
      <c r="B550" s="2"/>
      <c r="C550" s="2"/>
      <c r="D550" s="2"/>
    </row>
    <row r="551" spans="1:4" x14ac:dyDescent="0.25">
      <c r="A551" s="2"/>
      <c r="B551" s="2"/>
      <c r="C551" s="2"/>
      <c r="D551" s="2"/>
    </row>
    <row r="552" spans="1:4" x14ac:dyDescent="0.25">
      <c r="A552" s="2"/>
      <c r="B552" s="2"/>
      <c r="C552" s="2"/>
      <c r="D552" s="2"/>
    </row>
    <row r="553" spans="1:4" x14ac:dyDescent="0.25">
      <c r="A553" s="2"/>
      <c r="B553" s="2"/>
      <c r="C553" s="2"/>
      <c r="D553" s="2"/>
    </row>
    <row r="554" spans="1:4" x14ac:dyDescent="0.25">
      <c r="A554" s="2"/>
      <c r="B554" s="2"/>
      <c r="C554" s="2"/>
      <c r="D554" s="2"/>
    </row>
    <row r="555" spans="1:4" x14ac:dyDescent="0.25">
      <c r="A555" s="2"/>
      <c r="B555" s="2"/>
      <c r="C555" s="2"/>
      <c r="D555" s="2"/>
    </row>
    <row r="556" spans="1:4" x14ac:dyDescent="0.25">
      <c r="A556" s="2"/>
      <c r="B556" s="2"/>
      <c r="C556" s="2"/>
      <c r="D556" s="2"/>
    </row>
    <row r="557" spans="1:4" x14ac:dyDescent="0.25">
      <c r="A557" s="2"/>
      <c r="B557" s="2"/>
      <c r="C557" s="2"/>
      <c r="D557" s="2"/>
    </row>
    <row r="558" spans="1:4" x14ac:dyDescent="0.25">
      <c r="A558" s="2"/>
      <c r="B558" s="2"/>
      <c r="C558" s="2"/>
      <c r="D558" s="2"/>
    </row>
    <row r="559" spans="1:4" x14ac:dyDescent="0.25">
      <c r="A559" s="2"/>
      <c r="B559" s="2"/>
      <c r="C559" s="2"/>
      <c r="D559" s="2"/>
    </row>
    <row r="560" spans="1:4" x14ac:dyDescent="0.25">
      <c r="A560" s="2"/>
      <c r="B560" s="2"/>
      <c r="C560" s="2"/>
      <c r="D560" s="2"/>
    </row>
    <row r="561" spans="1:4" x14ac:dyDescent="0.25">
      <c r="A561" s="2"/>
      <c r="B561" s="2"/>
      <c r="C561" s="2"/>
      <c r="D561" s="2"/>
    </row>
    <row r="562" spans="1:4" x14ac:dyDescent="0.25">
      <c r="A562" s="2"/>
      <c r="B562" s="2"/>
      <c r="C562" s="2"/>
      <c r="D562" s="2"/>
    </row>
    <row r="563" spans="1:4" x14ac:dyDescent="0.25">
      <c r="A563" s="2"/>
      <c r="B563" s="2"/>
      <c r="C563" s="2"/>
      <c r="D563" s="2"/>
    </row>
    <row r="564" spans="1:4" x14ac:dyDescent="0.25">
      <c r="A564" s="2"/>
      <c r="B564" s="2"/>
      <c r="C564" s="2"/>
      <c r="D564" s="2"/>
    </row>
    <row r="565" spans="1:4" x14ac:dyDescent="0.25">
      <c r="A565" s="2"/>
      <c r="B565" s="2"/>
      <c r="C565" s="2"/>
      <c r="D565" s="2"/>
    </row>
    <row r="566" spans="1:4" x14ac:dyDescent="0.25">
      <c r="A566" s="2"/>
      <c r="B566" s="2"/>
      <c r="C566" s="2"/>
      <c r="D566" s="2"/>
    </row>
    <row r="567" spans="1:4" x14ac:dyDescent="0.25">
      <c r="A567" s="2"/>
      <c r="B567" s="2"/>
      <c r="C567" s="2"/>
      <c r="D567" s="2"/>
    </row>
    <row r="568" spans="1:4" x14ac:dyDescent="0.25">
      <c r="A568" s="2"/>
      <c r="B568" s="2"/>
      <c r="C568" s="2"/>
      <c r="D568" s="2"/>
    </row>
    <row r="569" spans="1:4" x14ac:dyDescent="0.25">
      <c r="A569" s="2"/>
      <c r="B569" s="2"/>
      <c r="C569" s="2"/>
      <c r="D569" s="2"/>
    </row>
    <row r="570" spans="1:4" x14ac:dyDescent="0.25">
      <c r="A570" s="2"/>
      <c r="B570" s="2"/>
      <c r="C570" s="2"/>
      <c r="D570" s="2"/>
    </row>
    <row r="571" spans="1:4" x14ac:dyDescent="0.25">
      <c r="A571" s="2"/>
      <c r="B571" s="2"/>
      <c r="C571" s="2"/>
      <c r="D571" s="2"/>
    </row>
    <row r="572" spans="1:4" x14ac:dyDescent="0.25">
      <c r="A572" s="2"/>
      <c r="B572" s="2"/>
      <c r="C572" s="2"/>
      <c r="D572" s="2"/>
    </row>
    <row r="573" spans="1:4" x14ac:dyDescent="0.25">
      <c r="A573" s="2"/>
      <c r="B573" s="2"/>
      <c r="C573" s="2"/>
      <c r="D573" s="2"/>
    </row>
    <row r="574" spans="1:4" x14ac:dyDescent="0.25">
      <c r="A574" s="2"/>
      <c r="B574" s="2"/>
      <c r="C574" s="2"/>
      <c r="D574" s="2"/>
    </row>
    <row r="575" spans="1:4" x14ac:dyDescent="0.25">
      <c r="A575" s="2"/>
      <c r="B575" s="2"/>
      <c r="C575" s="2"/>
      <c r="D575" s="2"/>
    </row>
    <row r="576" spans="1:4" x14ac:dyDescent="0.25">
      <c r="A576" s="2"/>
      <c r="B576" s="2"/>
      <c r="C576" s="2"/>
      <c r="D576" s="2"/>
    </row>
    <row r="577" spans="1:4" x14ac:dyDescent="0.25">
      <c r="A577" s="2"/>
      <c r="B577" s="2"/>
      <c r="C577" s="2"/>
      <c r="D577" s="2"/>
    </row>
    <row r="578" spans="1:4" x14ac:dyDescent="0.25">
      <c r="A578" s="2"/>
      <c r="B578" s="2"/>
      <c r="C578" s="2"/>
      <c r="D578" s="2"/>
    </row>
    <row r="579" spans="1:4" x14ac:dyDescent="0.25">
      <c r="A579" s="2"/>
      <c r="B579" s="2"/>
      <c r="C579" s="2"/>
      <c r="D579" s="2"/>
    </row>
    <row r="580" spans="1:4" x14ac:dyDescent="0.25">
      <c r="A580" s="2"/>
      <c r="B580" s="2"/>
      <c r="C580" s="2"/>
      <c r="D580" s="2"/>
    </row>
    <row r="581" spans="1:4" x14ac:dyDescent="0.25">
      <c r="A581" s="2"/>
      <c r="B581" s="2"/>
      <c r="C581" s="2"/>
      <c r="D581" s="2"/>
    </row>
    <row r="582" spans="1:4" x14ac:dyDescent="0.25">
      <c r="A582" s="2"/>
      <c r="B582" s="2"/>
      <c r="C582" s="2"/>
      <c r="D582" s="2"/>
    </row>
    <row r="583" spans="1:4" x14ac:dyDescent="0.25">
      <c r="A583" s="2"/>
      <c r="B583" s="2"/>
      <c r="C583" s="2"/>
      <c r="D583" s="2"/>
    </row>
    <row r="584" spans="1:4" x14ac:dyDescent="0.25">
      <c r="A584" s="2"/>
      <c r="B584" s="2"/>
      <c r="C584" s="2"/>
      <c r="D584" s="2"/>
    </row>
    <row r="585" spans="1:4" x14ac:dyDescent="0.25">
      <c r="A585" s="2"/>
      <c r="B585" s="2"/>
      <c r="C585" s="2"/>
      <c r="D585" s="2"/>
    </row>
    <row r="586" spans="1:4" x14ac:dyDescent="0.25">
      <c r="A586" s="2"/>
      <c r="B586" s="2"/>
      <c r="C586" s="2"/>
      <c r="D586" s="2"/>
    </row>
    <row r="587" spans="1:4" x14ac:dyDescent="0.25">
      <c r="A587" s="2"/>
      <c r="B587" s="2"/>
      <c r="C587" s="2"/>
      <c r="D587" s="2"/>
    </row>
    <row r="588" spans="1:4" x14ac:dyDescent="0.25">
      <c r="A588" s="2"/>
      <c r="B588" s="2"/>
      <c r="C588" s="2"/>
      <c r="D588" s="2"/>
    </row>
    <row r="589" spans="1:4" x14ac:dyDescent="0.25">
      <c r="A589" s="2"/>
      <c r="B589" s="2"/>
      <c r="C589" s="2"/>
      <c r="D589" s="2"/>
    </row>
    <row r="590" spans="1:4" x14ac:dyDescent="0.25">
      <c r="A590" s="2"/>
      <c r="B590" s="2"/>
      <c r="C590" s="2"/>
      <c r="D590" s="2"/>
    </row>
    <row r="591" spans="1:4" x14ac:dyDescent="0.25">
      <c r="A591" s="2"/>
      <c r="B591" s="2"/>
      <c r="C591" s="2"/>
      <c r="D591" s="2"/>
    </row>
    <row r="592" spans="1:4" x14ac:dyDescent="0.25">
      <c r="A592" s="2"/>
      <c r="B592" s="2"/>
      <c r="C592" s="2"/>
      <c r="D592" s="2"/>
    </row>
    <row r="593" spans="1:4" x14ac:dyDescent="0.25">
      <c r="A593" s="2"/>
      <c r="B593" s="2"/>
      <c r="C593" s="2"/>
      <c r="D593" s="2"/>
    </row>
    <row r="594" spans="1:4" x14ac:dyDescent="0.25">
      <c r="A594" s="2"/>
      <c r="B594" s="2"/>
      <c r="C594" s="2"/>
      <c r="D594" s="2"/>
    </row>
    <row r="595" spans="1:4" x14ac:dyDescent="0.25">
      <c r="A595" s="2"/>
      <c r="B595" s="2"/>
      <c r="C595" s="2"/>
      <c r="D595" s="2"/>
    </row>
    <row r="596" spans="1:4" x14ac:dyDescent="0.25">
      <c r="A596" s="2"/>
      <c r="B596" s="2"/>
      <c r="C596" s="2"/>
      <c r="D596" s="2"/>
    </row>
    <row r="597" spans="1:4" x14ac:dyDescent="0.25">
      <c r="A597" s="2"/>
      <c r="B597" s="2"/>
      <c r="C597" s="2"/>
      <c r="D597" s="2"/>
    </row>
    <row r="598" spans="1:4" x14ac:dyDescent="0.25">
      <c r="A598" s="2"/>
      <c r="B598" s="2"/>
      <c r="C598" s="2"/>
      <c r="D598" s="2"/>
    </row>
    <row r="599" spans="1:4" x14ac:dyDescent="0.25">
      <c r="A599" s="2"/>
      <c r="B599" s="2"/>
      <c r="C599" s="2"/>
      <c r="D599" s="2"/>
    </row>
    <row r="600" spans="1:4" x14ac:dyDescent="0.25">
      <c r="A600" s="2"/>
      <c r="B600" s="2"/>
      <c r="C600" s="2"/>
      <c r="D600" s="2"/>
    </row>
    <row r="601" spans="1:4" x14ac:dyDescent="0.25">
      <c r="A601" s="2"/>
      <c r="B601" s="2"/>
      <c r="C601" s="2"/>
      <c r="D601" s="2"/>
    </row>
    <row r="602" spans="1:4" x14ac:dyDescent="0.25">
      <c r="A602" s="2"/>
      <c r="B602" s="2"/>
      <c r="C602" s="2"/>
      <c r="D602" s="2"/>
    </row>
    <row r="603" spans="1:4" x14ac:dyDescent="0.25">
      <c r="A603" s="2"/>
      <c r="B603" s="2"/>
      <c r="C603" s="2"/>
      <c r="D603" s="2"/>
    </row>
    <row r="604" spans="1:4" x14ac:dyDescent="0.25">
      <c r="A604" s="2"/>
      <c r="B604" s="2"/>
      <c r="C604" s="2"/>
      <c r="D604" s="2"/>
    </row>
    <row r="605" spans="1:4" x14ac:dyDescent="0.25">
      <c r="A605" s="2"/>
      <c r="B605" s="2"/>
      <c r="C605" s="2"/>
      <c r="D605" s="2"/>
    </row>
    <row r="606" spans="1:4" x14ac:dyDescent="0.25">
      <c r="A606" s="2"/>
      <c r="B606" s="2"/>
      <c r="C606" s="2"/>
      <c r="D606" s="2"/>
    </row>
    <row r="607" spans="1:4" x14ac:dyDescent="0.25">
      <c r="A607" s="2"/>
      <c r="B607" s="2"/>
      <c r="C607" s="2"/>
      <c r="D607" s="2"/>
    </row>
    <row r="608" spans="1:4" x14ac:dyDescent="0.25">
      <c r="A608" s="2"/>
      <c r="B608" s="2"/>
      <c r="C608" s="2"/>
      <c r="D608" s="2"/>
    </row>
    <row r="609" spans="1:4" x14ac:dyDescent="0.25">
      <c r="A609" s="2"/>
      <c r="B609" s="2"/>
      <c r="C609" s="2"/>
      <c r="D609" s="2"/>
    </row>
    <row r="610" spans="1:4" x14ac:dyDescent="0.25">
      <c r="A610" s="2"/>
      <c r="B610" s="2"/>
      <c r="C610" s="2"/>
      <c r="D610" s="2"/>
    </row>
    <row r="611" spans="1:4" x14ac:dyDescent="0.25">
      <c r="A611" s="2"/>
      <c r="B611" s="2"/>
      <c r="C611" s="2"/>
      <c r="D611" s="2"/>
    </row>
    <row r="612" spans="1:4" x14ac:dyDescent="0.25">
      <c r="A612" s="2"/>
      <c r="B612" s="2"/>
      <c r="C612" s="2"/>
      <c r="D612" s="2"/>
    </row>
    <row r="613" spans="1:4" x14ac:dyDescent="0.25">
      <c r="A613" s="2"/>
      <c r="B613" s="2"/>
      <c r="C613" s="2"/>
      <c r="D613" s="2"/>
    </row>
    <row r="614" spans="1:4" x14ac:dyDescent="0.25">
      <c r="A614" s="2"/>
      <c r="B614" s="2"/>
      <c r="C614" s="2"/>
      <c r="D614" s="2"/>
    </row>
    <row r="615" spans="1:4" x14ac:dyDescent="0.25">
      <c r="A615" s="2"/>
      <c r="B615" s="2"/>
      <c r="C615" s="2"/>
      <c r="D615" s="2"/>
    </row>
    <row r="616" spans="1:4" x14ac:dyDescent="0.25">
      <c r="A616" s="2"/>
      <c r="B616" s="2"/>
      <c r="C616" s="2"/>
      <c r="D616" s="2"/>
    </row>
    <row r="617" spans="1:4" x14ac:dyDescent="0.25">
      <c r="A617" s="2"/>
      <c r="B617" s="2"/>
      <c r="C617" s="2"/>
      <c r="D617" s="2"/>
    </row>
    <row r="618" spans="1:4" x14ac:dyDescent="0.25">
      <c r="A618" s="2"/>
      <c r="B618" s="2"/>
      <c r="C618" s="2"/>
      <c r="D618" s="2"/>
    </row>
    <row r="619" spans="1:4" x14ac:dyDescent="0.25">
      <c r="A619" s="2"/>
      <c r="B619" s="2"/>
      <c r="C619" s="2"/>
      <c r="D619" s="2"/>
    </row>
    <row r="620" spans="1:4" x14ac:dyDescent="0.25">
      <c r="A620" s="2"/>
      <c r="B620" s="2"/>
      <c r="C620" s="2"/>
      <c r="D620" s="2"/>
    </row>
    <row r="621" spans="1:4" x14ac:dyDescent="0.25">
      <c r="A621" s="2"/>
      <c r="B621" s="2"/>
      <c r="C621" s="2"/>
      <c r="D621" s="2"/>
    </row>
    <row r="622" spans="1:4" x14ac:dyDescent="0.25">
      <c r="A622" s="2"/>
      <c r="B622" s="2"/>
      <c r="C622" s="2"/>
      <c r="D622" s="2"/>
    </row>
    <row r="623" spans="1:4" x14ac:dyDescent="0.25">
      <c r="A623" s="2"/>
      <c r="B623" s="2"/>
      <c r="C623" s="2"/>
      <c r="D623" s="2"/>
    </row>
    <row r="624" spans="1:4" x14ac:dyDescent="0.25">
      <c r="A624" s="2"/>
      <c r="B624" s="2"/>
      <c r="C624" s="2"/>
      <c r="D624" s="2"/>
    </row>
    <row r="625" spans="1:4" x14ac:dyDescent="0.25">
      <c r="A625" s="2"/>
      <c r="B625" s="2"/>
      <c r="C625" s="2"/>
      <c r="D625" s="2"/>
    </row>
    <row r="626" spans="1:4" x14ac:dyDescent="0.25">
      <c r="A626" s="2"/>
      <c r="B626" s="2"/>
      <c r="C626" s="2"/>
      <c r="D626" s="2"/>
    </row>
    <row r="627" spans="1:4" x14ac:dyDescent="0.25">
      <c r="A627" s="2"/>
      <c r="B627" s="2"/>
      <c r="C627" s="2"/>
      <c r="D627" s="2"/>
    </row>
    <row r="628" spans="1:4" x14ac:dyDescent="0.25">
      <c r="A628" s="2"/>
      <c r="B628" s="2"/>
      <c r="C628" s="2"/>
      <c r="D628" s="2"/>
    </row>
    <row r="629" spans="1:4" x14ac:dyDescent="0.25">
      <c r="A629" s="2"/>
      <c r="B629" s="2"/>
      <c r="C629" s="2"/>
      <c r="D629" s="2"/>
    </row>
    <row r="630" spans="1:4" x14ac:dyDescent="0.25">
      <c r="A630" s="2"/>
      <c r="B630" s="2"/>
      <c r="C630" s="2"/>
      <c r="D630" s="2"/>
    </row>
    <row r="631" spans="1:4" x14ac:dyDescent="0.25">
      <c r="A631" s="2"/>
      <c r="B631" s="2"/>
      <c r="C631" s="2"/>
      <c r="D631" s="2"/>
    </row>
    <row r="632" spans="1:4" x14ac:dyDescent="0.25">
      <c r="A632" s="2"/>
      <c r="B632" s="2"/>
      <c r="C632" s="2"/>
      <c r="D632" s="2"/>
    </row>
    <row r="633" spans="1:4" x14ac:dyDescent="0.25">
      <c r="A633" s="2"/>
      <c r="B633" s="2"/>
      <c r="C633" s="2"/>
      <c r="D633" s="2"/>
    </row>
    <row r="634" spans="1:4" x14ac:dyDescent="0.25">
      <c r="A634" s="2"/>
      <c r="B634" s="2"/>
      <c r="C634" s="2"/>
      <c r="D634" s="2"/>
    </row>
    <row r="635" spans="1:4" x14ac:dyDescent="0.25">
      <c r="A635" s="2"/>
      <c r="B635" s="2"/>
      <c r="C635" s="2"/>
      <c r="D635" s="2"/>
    </row>
    <row r="636" spans="1:4" x14ac:dyDescent="0.25">
      <c r="A636" s="2"/>
      <c r="B636" s="2"/>
      <c r="C636" s="2"/>
      <c r="D636" s="2"/>
    </row>
    <row r="637" spans="1:4" x14ac:dyDescent="0.25">
      <c r="A637" s="2"/>
      <c r="B637" s="2"/>
      <c r="C637" s="2"/>
      <c r="D637" s="2"/>
    </row>
    <row r="638" spans="1:4" x14ac:dyDescent="0.25">
      <c r="A638" s="2"/>
      <c r="B638" s="2"/>
      <c r="C638" s="2"/>
      <c r="D638" s="2"/>
    </row>
    <row r="639" spans="1:4" x14ac:dyDescent="0.25">
      <c r="A639" s="2"/>
      <c r="B639" s="2"/>
      <c r="C639" s="2"/>
      <c r="D639" s="2"/>
    </row>
    <row r="640" spans="1:4" x14ac:dyDescent="0.25">
      <c r="A640" s="2"/>
      <c r="B640" s="2"/>
      <c r="C640" s="2"/>
      <c r="D640" s="2"/>
    </row>
    <row r="641" spans="1:4" x14ac:dyDescent="0.25">
      <c r="A641" s="2"/>
      <c r="B641" s="2"/>
      <c r="C641" s="2"/>
      <c r="D641" s="2"/>
    </row>
    <row r="642" spans="1:4" x14ac:dyDescent="0.25">
      <c r="A642" s="2"/>
      <c r="B642" s="2"/>
      <c r="C642" s="2"/>
      <c r="D642" s="2"/>
    </row>
    <row r="643" spans="1:4" x14ac:dyDescent="0.25">
      <c r="A643" s="2"/>
      <c r="B643" s="2"/>
      <c r="C643" s="2"/>
      <c r="D643" s="2"/>
    </row>
    <row r="644" spans="1:4" x14ac:dyDescent="0.25">
      <c r="A644" s="2"/>
      <c r="B644" s="2"/>
      <c r="C644" s="2"/>
      <c r="D644" s="2"/>
    </row>
    <row r="645" spans="1:4" x14ac:dyDescent="0.25">
      <c r="A645" s="2"/>
      <c r="B645" s="2"/>
      <c r="C645" s="2"/>
      <c r="D645" s="2"/>
    </row>
    <row r="646" spans="1:4" x14ac:dyDescent="0.25">
      <c r="A646" s="2"/>
      <c r="B646" s="2"/>
      <c r="C646" s="2"/>
      <c r="D646" s="2"/>
    </row>
    <row r="647" spans="1:4" x14ac:dyDescent="0.25">
      <c r="A647" s="2"/>
      <c r="B647" s="2"/>
      <c r="C647" s="2"/>
      <c r="D647" s="2"/>
    </row>
    <row r="648" spans="1:4" x14ac:dyDescent="0.25">
      <c r="A648" s="2"/>
      <c r="B648" s="2"/>
      <c r="C648" s="2"/>
      <c r="D648" s="2"/>
    </row>
    <row r="649" spans="1:4" x14ac:dyDescent="0.25">
      <c r="A649" s="2"/>
      <c r="B649" s="2"/>
      <c r="C649" s="2"/>
      <c r="D649" s="2"/>
    </row>
    <row r="650" spans="1:4" x14ac:dyDescent="0.25">
      <c r="A650" s="2"/>
      <c r="B650" s="2"/>
      <c r="C650" s="2"/>
      <c r="D650" s="2"/>
    </row>
    <row r="651" spans="1:4" x14ac:dyDescent="0.25">
      <c r="A651" s="2"/>
      <c r="B651" s="2"/>
      <c r="C651" s="2"/>
      <c r="D651" s="2"/>
    </row>
    <row r="652" spans="1:4" x14ac:dyDescent="0.25">
      <c r="A652" s="2"/>
      <c r="B652" s="2"/>
      <c r="C652" s="2"/>
      <c r="D652" s="2"/>
    </row>
    <row r="653" spans="1:4" x14ac:dyDescent="0.25">
      <c r="A653" s="2"/>
      <c r="B653" s="2"/>
      <c r="C653" s="2"/>
      <c r="D653" s="2"/>
    </row>
    <row r="654" spans="1:4" x14ac:dyDescent="0.25">
      <c r="A654" s="2"/>
      <c r="B654" s="2"/>
      <c r="C654" s="2"/>
      <c r="D654" s="2"/>
    </row>
    <row r="655" spans="1:4" x14ac:dyDescent="0.25">
      <c r="A655" s="2"/>
      <c r="B655" s="2"/>
      <c r="C655" s="2"/>
      <c r="D655" s="2"/>
    </row>
    <row r="656" spans="1:4" x14ac:dyDescent="0.25">
      <c r="A656" s="2"/>
      <c r="B656" s="2"/>
      <c r="C656" s="2"/>
      <c r="D656" s="2"/>
    </row>
    <row r="657" spans="1:4" x14ac:dyDescent="0.25">
      <c r="A657" s="2"/>
      <c r="B657" s="2"/>
      <c r="C657" s="2"/>
      <c r="D657" s="2"/>
    </row>
    <row r="658" spans="1:4" x14ac:dyDescent="0.25">
      <c r="A658" s="2"/>
      <c r="B658" s="2"/>
      <c r="C658" s="2"/>
      <c r="D658" s="2"/>
    </row>
    <row r="659" spans="1:4" x14ac:dyDescent="0.25">
      <c r="A659" s="2"/>
      <c r="B659" s="2"/>
      <c r="C659" s="2"/>
      <c r="D659" s="2"/>
    </row>
    <row r="660" spans="1:4" x14ac:dyDescent="0.25">
      <c r="A660" s="2"/>
      <c r="B660" s="2"/>
      <c r="C660" s="2"/>
      <c r="D660" s="2"/>
    </row>
    <row r="661" spans="1:4" x14ac:dyDescent="0.25">
      <c r="A661" s="2"/>
      <c r="B661" s="2"/>
      <c r="C661" s="2"/>
      <c r="D661" s="2"/>
    </row>
    <row r="662" spans="1:4" x14ac:dyDescent="0.25">
      <c r="A662" s="2"/>
      <c r="B662" s="2"/>
      <c r="C662" s="2"/>
      <c r="D662" s="2"/>
    </row>
    <row r="663" spans="1:4" x14ac:dyDescent="0.25">
      <c r="A663" s="2"/>
      <c r="B663" s="2"/>
      <c r="C663" s="2"/>
      <c r="D663" s="2"/>
    </row>
    <row r="664" spans="1:4" x14ac:dyDescent="0.25">
      <c r="A664" s="2"/>
      <c r="B664" s="2"/>
      <c r="C664" s="2"/>
      <c r="D664" s="2"/>
    </row>
    <row r="665" spans="1:4" x14ac:dyDescent="0.25">
      <c r="A665" s="2"/>
      <c r="B665" s="2"/>
      <c r="C665" s="2"/>
      <c r="D665" s="2"/>
    </row>
    <row r="666" spans="1:4" x14ac:dyDescent="0.25">
      <c r="A666" s="2"/>
      <c r="B666" s="2"/>
      <c r="C666" s="2"/>
      <c r="D666" s="2"/>
    </row>
    <row r="667" spans="1:4" x14ac:dyDescent="0.25">
      <c r="A667" s="2"/>
      <c r="B667" s="2"/>
      <c r="C667" s="2"/>
      <c r="D667" s="2"/>
    </row>
    <row r="668" spans="1:4" x14ac:dyDescent="0.25">
      <c r="A668" s="2"/>
      <c r="B668" s="2"/>
      <c r="C668" s="2"/>
      <c r="D668" s="2"/>
    </row>
    <row r="669" spans="1:4" x14ac:dyDescent="0.25">
      <c r="A669" s="2"/>
      <c r="B669" s="2"/>
      <c r="C669" s="2"/>
      <c r="D669" s="2"/>
    </row>
    <row r="670" spans="1:4" x14ac:dyDescent="0.25">
      <c r="A670" s="2"/>
      <c r="B670" s="2"/>
      <c r="C670" s="2"/>
      <c r="D670" s="2"/>
    </row>
    <row r="671" spans="1:4" x14ac:dyDescent="0.25">
      <c r="A671" s="2"/>
      <c r="B671" s="2"/>
      <c r="C671" s="2"/>
      <c r="D671" s="2"/>
    </row>
    <row r="672" spans="1:4" x14ac:dyDescent="0.25">
      <c r="A672" s="2"/>
      <c r="B672" s="2"/>
      <c r="C672" s="2"/>
      <c r="D672" s="2"/>
    </row>
    <row r="673" spans="1:4" x14ac:dyDescent="0.25">
      <c r="A673" s="2"/>
      <c r="B673" s="2"/>
      <c r="C673" s="2"/>
      <c r="D673" s="2"/>
    </row>
    <row r="674" spans="1:4" x14ac:dyDescent="0.25">
      <c r="A674" s="2"/>
      <c r="B674" s="2"/>
      <c r="C674" s="2"/>
      <c r="D674" s="2"/>
    </row>
    <row r="675" spans="1:4" x14ac:dyDescent="0.25">
      <c r="A675" s="2"/>
      <c r="B675" s="2"/>
      <c r="C675" s="2"/>
      <c r="D675" s="2"/>
    </row>
    <row r="676" spans="1:4" x14ac:dyDescent="0.25">
      <c r="A676" s="2"/>
      <c r="B676" s="2"/>
      <c r="C676" s="2"/>
      <c r="D676" s="2"/>
    </row>
    <row r="677" spans="1:4" x14ac:dyDescent="0.25">
      <c r="A677" s="2"/>
      <c r="B677" s="2"/>
      <c r="C677" s="2"/>
      <c r="D677" s="2"/>
    </row>
    <row r="678" spans="1:4" x14ac:dyDescent="0.25">
      <c r="A678" s="2"/>
      <c r="B678" s="2"/>
      <c r="C678" s="2"/>
      <c r="D678" s="2"/>
    </row>
    <row r="679" spans="1:4" x14ac:dyDescent="0.25">
      <c r="A679" s="2"/>
      <c r="B679" s="2"/>
      <c r="C679" s="2"/>
      <c r="D679" s="2"/>
    </row>
    <row r="680" spans="1:4" x14ac:dyDescent="0.25">
      <c r="A680" s="2"/>
      <c r="B680" s="2"/>
      <c r="C680" s="2"/>
      <c r="D680" s="2"/>
    </row>
    <row r="681" spans="1:4" x14ac:dyDescent="0.25">
      <c r="A681" s="2"/>
      <c r="B681" s="2"/>
      <c r="C681" s="2"/>
      <c r="D681" s="2"/>
    </row>
    <row r="682" spans="1:4" x14ac:dyDescent="0.25">
      <c r="A682" s="2"/>
      <c r="B682" s="2"/>
      <c r="C682" s="2"/>
      <c r="D682" s="2"/>
    </row>
    <row r="683" spans="1:4" x14ac:dyDescent="0.25">
      <c r="A683" s="2"/>
      <c r="B683" s="2"/>
      <c r="C683" s="2"/>
      <c r="D683" s="2"/>
    </row>
    <row r="684" spans="1:4" x14ac:dyDescent="0.25">
      <c r="A684" s="2"/>
      <c r="B684" s="2"/>
      <c r="C684" s="2"/>
      <c r="D684" s="2"/>
    </row>
    <row r="685" spans="1:4" x14ac:dyDescent="0.25">
      <c r="A685" s="2"/>
      <c r="B685" s="2"/>
      <c r="C685" s="2"/>
      <c r="D685" s="2"/>
    </row>
    <row r="686" spans="1:4" x14ac:dyDescent="0.25">
      <c r="A686" s="2"/>
      <c r="B686" s="2"/>
      <c r="C686" s="2"/>
      <c r="D686" s="2"/>
    </row>
    <row r="687" spans="1:4" x14ac:dyDescent="0.25">
      <c r="A687" s="2"/>
      <c r="B687" s="2"/>
      <c r="C687" s="2"/>
      <c r="D687" s="2"/>
    </row>
    <row r="688" spans="1:4" x14ac:dyDescent="0.25">
      <c r="A688" s="2"/>
      <c r="B688" s="2"/>
      <c r="C688" s="2"/>
      <c r="D688" s="2"/>
    </row>
    <row r="689" spans="1:4" x14ac:dyDescent="0.25">
      <c r="A689" s="2"/>
      <c r="B689" s="2"/>
      <c r="C689" s="2"/>
      <c r="D689" s="2"/>
    </row>
    <row r="690" spans="1:4" x14ac:dyDescent="0.25">
      <c r="A690" s="2"/>
      <c r="B690" s="2"/>
      <c r="C690" s="2"/>
      <c r="D690" s="2"/>
    </row>
    <row r="691" spans="1:4" x14ac:dyDescent="0.25">
      <c r="A691" s="2"/>
      <c r="B691" s="2"/>
      <c r="C691" s="2"/>
      <c r="D691" s="2"/>
    </row>
    <row r="692" spans="1:4" x14ac:dyDescent="0.25">
      <c r="A692" s="2"/>
      <c r="B692" s="2"/>
      <c r="C692" s="2"/>
      <c r="D692" s="2"/>
    </row>
    <row r="693" spans="1:4" x14ac:dyDescent="0.25">
      <c r="A693" s="2"/>
      <c r="B693" s="2"/>
      <c r="C693" s="2"/>
      <c r="D693" s="2"/>
    </row>
    <row r="694" spans="1:4" x14ac:dyDescent="0.25">
      <c r="A694" s="2"/>
      <c r="B694" s="2"/>
      <c r="C694" s="2"/>
      <c r="D694" s="2"/>
    </row>
    <row r="695" spans="1:4" x14ac:dyDescent="0.25">
      <c r="A695" s="2"/>
      <c r="B695" s="2"/>
      <c r="C695" s="2"/>
      <c r="D695" s="2"/>
    </row>
    <row r="696" spans="1:4" x14ac:dyDescent="0.25">
      <c r="A696" s="2"/>
      <c r="B696" s="2"/>
      <c r="C696" s="2"/>
      <c r="D696" s="2"/>
    </row>
    <row r="697" spans="1:4" x14ac:dyDescent="0.25">
      <c r="A697" s="2"/>
      <c r="B697" s="2"/>
      <c r="C697" s="2"/>
      <c r="D697" s="2"/>
    </row>
    <row r="698" spans="1:4" x14ac:dyDescent="0.25">
      <c r="A698" s="2"/>
      <c r="B698" s="2"/>
      <c r="C698" s="2"/>
      <c r="D698" s="2"/>
    </row>
    <row r="699" spans="1:4" x14ac:dyDescent="0.25">
      <c r="A699" s="2"/>
      <c r="B699" s="2"/>
      <c r="C699" s="2"/>
      <c r="D699" s="2"/>
    </row>
    <row r="700" spans="1:4" x14ac:dyDescent="0.25">
      <c r="A700" s="2"/>
      <c r="B700" s="2"/>
      <c r="C700" s="2"/>
      <c r="D700" s="2"/>
    </row>
    <row r="701" spans="1:4" x14ac:dyDescent="0.25">
      <c r="A701" s="2"/>
      <c r="B701" s="2"/>
      <c r="C701" s="2"/>
      <c r="D701" s="2"/>
    </row>
    <row r="702" spans="1:4" x14ac:dyDescent="0.25">
      <c r="A702" s="2"/>
      <c r="B702" s="2"/>
      <c r="C702" s="2"/>
      <c r="D702" s="2"/>
    </row>
    <row r="703" spans="1:4" x14ac:dyDescent="0.25">
      <c r="A703" s="2"/>
      <c r="B703" s="2"/>
      <c r="C703" s="2"/>
      <c r="D703" s="2"/>
    </row>
    <row r="704" spans="1:4" x14ac:dyDescent="0.25">
      <c r="A704" s="2"/>
      <c r="B704" s="2"/>
      <c r="C704" s="2"/>
      <c r="D704" s="2"/>
    </row>
    <row r="705" spans="1:4" x14ac:dyDescent="0.25">
      <c r="A705" s="2"/>
      <c r="B705" s="2"/>
      <c r="C705" s="2"/>
      <c r="D705" s="2"/>
    </row>
    <row r="706" spans="1:4" x14ac:dyDescent="0.25">
      <c r="A706" s="2"/>
      <c r="B706" s="2"/>
      <c r="C706" s="2"/>
      <c r="D706" s="2"/>
    </row>
    <row r="707" spans="1:4" x14ac:dyDescent="0.25">
      <c r="A707" s="2"/>
      <c r="B707" s="2"/>
      <c r="C707" s="2"/>
      <c r="D707" s="2"/>
    </row>
    <row r="708" spans="1:4" x14ac:dyDescent="0.25">
      <c r="A708" s="2"/>
      <c r="B708" s="2"/>
      <c r="C708" s="2"/>
      <c r="D708" s="2"/>
    </row>
    <row r="709" spans="1:4" x14ac:dyDescent="0.25">
      <c r="A709" s="2"/>
      <c r="B709" s="2"/>
      <c r="C709" s="2"/>
      <c r="D709" s="2"/>
    </row>
    <row r="710" spans="1:4" x14ac:dyDescent="0.25">
      <c r="A710" s="2"/>
      <c r="B710" s="2"/>
      <c r="C710" s="2"/>
      <c r="D710" s="2"/>
    </row>
    <row r="711" spans="1:4" x14ac:dyDescent="0.25">
      <c r="A711" s="2"/>
      <c r="B711" s="2"/>
      <c r="C711" s="2"/>
      <c r="D711" s="2"/>
    </row>
    <row r="712" spans="1:4" x14ac:dyDescent="0.25">
      <c r="A712" s="2"/>
      <c r="B712" s="2"/>
      <c r="C712" s="2"/>
      <c r="D712" s="2"/>
    </row>
    <row r="713" spans="1:4" x14ac:dyDescent="0.25">
      <c r="A713" s="2"/>
      <c r="B713" s="2"/>
      <c r="C713" s="2"/>
      <c r="D713" s="2"/>
    </row>
    <row r="714" spans="1:4" x14ac:dyDescent="0.25">
      <c r="A714" s="2"/>
      <c r="B714" s="2"/>
      <c r="C714" s="2"/>
      <c r="D714" s="2"/>
    </row>
    <row r="715" spans="1:4" x14ac:dyDescent="0.25">
      <c r="A715" s="2"/>
      <c r="B715" s="2"/>
      <c r="C715" s="2"/>
      <c r="D715" s="2"/>
    </row>
    <row r="716" spans="1:4" x14ac:dyDescent="0.25">
      <c r="A716" s="2"/>
      <c r="B716" s="2"/>
      <c r="C716" s="2"/>
      <c r="D716" s="2"/>
    </row>
    <row r="717" spans="1:4" x14ac:dyDescent="0.25">
      <c r="A717" s="2"/>
      <c r="B717" s="2"/>
      <c r="C717" s="2"/>
      <c r="D717" s="2"/>
    </row>
    <row r="718" spans="1:4" x14ac:dyDescent="0.25">
      <c r="A718" s="2"/>
      <c r="B718" s="2"/>
      <c r="C718" s="2"/>
      <c r="D718" s="2"/>
    </row>
    <row r="719" spans="1:4" x14ac:dyDescent="0.25">
      <c r="A719" s="2"/>
      <c r="B719" s="2"/>
      <c r="C719" s="2"/>
      <c r="D719" s="2"/>
    </row>
    <row r="720" spans="1:4" x14ac:dyDescent="0.25">
      <c r="A720" s="2"/>
      <c r="B720" s="2"/>
      <c r="C720" s="2"/>
      <c r="D720" s="2"/>
    </row>
    <row r="721" spans="1:4" x14ac:dyDescent="0.25">
      <c r="A721" s="2"/>
      <c r="B721" s="2"/>
      <c r="C721" s="2"/>
      <c r="D721" s="2"/>
    </row>
    <row r="722" spans="1:4" x14ac:dyDescent="0.25">
      <c r="A722" s="2"/>
      <c r="B722" s="2"/>
      <c r="C722" s="2"/>
      <c r="D722" s="2"/>
    </row>
    <row r="723" spans="1:4" x14ac:dyDescent="0.25">
      <c r="A723" s="2"/>
      <c r="B723" s="2"/>
      <c r="C723" s="2"/>
      <c r="D723" s="2"/>
    </row>
    <row r="724" spans="1:4" x14ac:dyDescent="0.25">
      <c r="A724" s="2"/>
      <c r="B724" s="2"/>
      <c r="C724" s="2"/>
      <c r="D724" s="2"/>
    </row>
    <row r="725" spans="1:4" x14ac:dyDescent="0.25">
      <c r="A725" s="2"/>
      <c r="B725" s="2"/>
      <c r="C725" s="2"/>
      <c r="D725" s="2"/>
    </row>
    <row r="726" spans="1:4" x14ac:dyDescent="0.25">
      <c r="A726" s="2"/>
      <c r="B726" s="2"/>
      <c r="C726" s="2"/>
      <c r="D726" s="2"/>
    </row>
    <row r="727" spans="1:4" x14ac:dyDescent="0.25">
      <c r="A727" s="2"/>
      <c r="B727" s="2"/>
      <c r="C727" s="2"/>
      <c r="D727" s="2"/>
    </row>
    <row r="728" spans="1:4" x14ac:dyDescent="0.25">
      <c r="A728" s="2"/>
      <c r="B728" s="2"/>
      <c r="C728" s="2"/>
      <c r="D728" s="2"/>
    </row>
    <row r="729" spans="1:4" x14ac:dyDescent="0.25">
      <c r="A729" s="2"/>
      <c r="B729" s="2"/>
      <c r="C729" s="2"/>
      <c r="D729" s="2"/>
    </row>
    <row r="730" spans="1:4" x14ac:dyDescent="0.25">
      <c r="A730" s="2"/>
      <c r="B730" s="2"/>
      <c r="C730" s="2"/>
      <c r="D730" s="2"/>
    </row>
    <row r="731" spans="1:4" x14ac:dyDescent="0.25">
      <c r="A731" s="2"/>
      <c r="B731" s="2"/>
      <c r="C731" s="2"/>
      <c r="D731" s="2"/>
    </row>
    <row r="732" spans="1:4" x14ac:dyDescent="0.25">
      <c r="A732" s="2"/>
      <c r="B732" s="2"/>
      <c r="C732" s="2"/>
      <c r="D732" s="2"/>
    </row>
    <row r="733" spans="1:4" x14ac:dyDescent="0.25">
      <c r="A733" s="2"/>
      <c r="B733" s="2"/>
      <c r="C733" s="2"/>
      <c r="D733" s="2"/>
    </row>
    <row r="734" spans="1:4" x14ac:dyDescent="0.25">
      <c r="A734" s="2"/>
      <c r="B734" s="2"/>
      <c r="C734" s="2"/>
      <c r="D734" s="2"/>
    </row>
    <row r="735" spans="1:4" x14ac:dyDescent="0.25">
      <c r="A735" s="2"/>
      <c r="B735" s="2"/>
      <c r="C735" s="2"/>
      <c r="D735" s="2"/>
    </row>
    <row r="736" spans="1:4" x14ac:dyDescent="0.25">
      <c r="A736" s="2"/>
      <c r="B736" s="2"/>
      <c r="C736" s="2"/>
      <c r="D736" s="2"/>
    </row>
    <row r="737" spans="1:4" x14ac:dyDescent="0.25">
      <c r="A737" s="2"/>
      <c r="B737" s="2"/>
      <c r="C737" s="2"/>
      <c r="D737" s="2"/>
    </row>
    <row r="738" spans="1:4" x14ac:dyDescent="0.25">
      <c r="A738" s="2"/>
      <c r="B738" s="2"/>
      <c r="C738" s="2"/>
      <c r="D738" s="2"/>
    </row>
    <row r="739" spans="1:4" x14ac:dyDescent="0.25">
      <c r="A739" s="2"/>
      <c r="B739" s="2"/>
      <c r="C739" s="2"/>
      <c r="D739" s="2"/>
    </row>
    <row r="740" spans="1:4" x14ac:dyDescent="0.25">
      <c r="A740" s="2"/>
      <c r="B740" s="2"/>
      <c r="C740" s="2"/>
      <c r="D740" s="2"/>
    </row>
    <row r="741" spans="1:4" x14ac:dyDescent="0.25">
      <c r="A741" s="2"/>
      <c r="B741" s="2"/>
      <c r="C741" s="2"/>
      <c r="D741" s="2"/>
    </row>
    <row r="742" spans="1:4" x14ac:dyDescent="0.25">
      <c r="A742" s="2"/>
      <c r="B742" s="2"/>
      <c r="C742" s="2"/>
      <c r="D742" s="2"/>
    </row>
    <row r="743" spans="1:4" x14ac:dyDescent="0.25">
      <c r="A743" s="2"/>
      <c r="B743" s="2"/>
      <c r="C743" s="2"/>
      <c r="D743" s="2"/>
    </row>
    <row r="744" spans="1:4" x14ac:dyDescent="0.25">
      <c r="A744" s="2"/>
      <c r="B744" s="2"/>
      <c r="C744" s="2"/>
      <c r="D744" s="2"/>
    </row>
    <row r="745" spans="1:4" x14ac:dyDescent="0.25">
      <c r="A745" s="2"/>
      <c r="B745" s="2"/>
      <c r="C745" s="2"/>
      <c r="D745" s="2"/>
    </row>
    <row r="746" spans="1:4" x14ac:dyDescent="0.25">
      <c r="A746" s="2"/>
      <c r="B746" s="2"/>
      <c r="C746" s="2"/>
      <c r="D746" s="2"/>
    </row>
    <row r="747" spans="1:4" x14ac:dyDescent="0.25">
      <c r="A747" s="2"/>
      <c r="B747" s="2"/>
      <c r="C747" s="2"/>
      <c r="D747" s="2"/>
    </row>
    <row r="748" spans="1:4" x14ac:dyDescent="0.25">
      <c r="A748" s="2"/>
      <c r="B748" s="2"/>
      <c r="C748" s="2"/>
      <c r="D748" s="2"/>
    </row>
    <row r="749" spans="1:4" x14ac:dyDescent="0.25">
      <c r="A749" s="2"/>
      <c r="B749" s="2"/>
      <c r="C749" s="2"/>
      <c r="D749" s="2"/>
    </row>
    <row r="750" spans="1:4" x14ac:dyDescent="0.25">
      <c r="A750" s="2"/>
      <c r="B750" s="2"/>
      <c r="C750" s="2"/>
      <c r="D750" s="2"/>
    </row>
    <row r="751" spans="1:4" x14ac:dyDescent="0.25">
      <c r="A751" s="2"/>
      <c r="B751" s="2"/>
      <c r="C751" s="2"/>
      <c r="D751" s="2"/>
    </row>
    <row r="752" spans="1:4" x14ac:dyDescent="0.25">
      <c r="A752" s="2"/>
      <c r="B752" s="2"/>
      <c r="C752" s="2"/>
      <c r="D752" s="2"/>
    </row>
    <row r="753" spans="1:4" x14ac:dyDescent="0.25">
      <c r="A753" s="2"/>
      <c r="B753" s="2"/>
      <c r="C753" s="2"/>
      <c r="D753" s="2"/>
    </row>
    <row r="754" spans="1:4" x14ac:dyDescent="0.25">
      <c r="A754" s="2"/>
      <c r="B754" s="2"/>
      <c r="C754" s="2"/>
      <c r="D754" s="2"/>
    </row>
    <row r="755" spans="1:4" x14ac:dyDescent="0.25">
      <c r="A755" s="2"/>
      <c r="B755" s="2"/>
      <c r="C755" s="2"/>
      <c r="D755" s="2"/>
    </row>
    <row r="756" spans="1:4" x14ac:dyDescent="0.25">
      <c r="A756" s="2"/>
      <c r="B756" s="2"/>
      <c r="C756" s="2"/>
      <c r="D756" s="2"/>
    </row>
    <row r="757" spans="1:4" x14ac:dyDescent="0.25">
      <c r="A757" s="2"/>
      <c r="B757" s="2"/>
      <c r="C757" s="2"/>
      <c r="D757" s="2"/>
    </row>
    <row r="758" spans="1:4" x14ac:dyDescent="0.25">
      <c r="A758" s="2"/>
      <c r="B758" s="2"/>
      <c r="C758" s="2"/>
      <c r="D758" s="2"/>
    </row>
    <row r="759" spans="1:4" x14ac:dyDescent="0.25">
      <c r="A759" s="2"/>
      <c r="B759" s="2"/>
      <c r="C759" s="2"/>
      <c r="D759" s="2"/>
    </row>
    <row r="760" spans="1:4" x14ac:dyDescent="0.25">
      <c r="A760" s="2"/>
      <c r="B760" s="2"/>
      <c r="C760" s="2"/>
      <c r="D760" s="2"/>
    </row>
    <row r="761" spans="1:4" x14ac:dyDescent="0.25">
      <c r="A761" s="2"/>
      <c r="B761" s="2"/>
      <c r="C761" s="2"/>
      <c r="D761" s="2"/>
    </row>
    <row r="762" spans="1:4" x14ac:dyDescent="0.25">
      <c r="A762" s="2"/>
      <c r="B762" s="2"/>
      <c r="C762" s="2"/>
      <c r="D762" s="2"/>
    </row>
    <row r="763" spans="1:4" x14ac:dyDescent="0.25">
      <c r="A763" s="2"/>
      <c r="B763" s="2"/>
      <c r="C763" s="2"/>
      <c r="D763" s="2"/>
    </row>
    <row r="764" spans="1:4" x14ac:dyDescent="0.25">
      <c r="A764" s="2"/>
      <c r="B764" s="2"/>
      <c r="C764" s="2"/>
      <c r="D764" s="2"/>
    </row>
    <row r="765" spans="1:4" x14ac:dyDescent="0.25">
      <c r="A765" s="2"/>
      <c r="B765" s="2"/>
      <c r="C765" s="2"/>
      <c r="D765" s="2"/>
    </row>
    <row r="766" spans="1:4" x14ac:dyDescent="0.25">
      <c r="A766" s="2"/>
      <c r="B766" s="2"/>
      <c r="C766" s="2"/>
      <c r="D766" s="2"/>
    </row>
    <row r="767" spans="1:4" x14ac:dyDescent="0.25">
      <c r="A767" s="2"/>
      <c r="B767" s="2"/>
      <c r="C767" s="2"/>
      <c r="D767" s="2"/>
    </row>
    <row r="768" spans="1:4" x14ac:dyDescent="0.25">
      <c r="A768" s="2"/>
      <c r="B768" s="2"/>
      <c r="C768" s="2"/>
      <c r="D768" s="2"/>
    </row>
    <row r="769" spans="1:4" x14ac:dyDescent="0.25">
      <c r="A769" s="2"/>
      <c r="B769" s="2"/>
      <c r="C769" s="2"/>
      <c r="D769" s="2"/>
    </row>
    <row r="770" spans="1:4" x14ac:dyDescent="0.25">
      <c r="A770" s="2"/>
      <c r="B770" s="2"/>
      <c r="C770" s="2"/>
      <c r="D770" s="2"/>
    </row>
    <row r="771" spans="1:4" x14ac:dyDescent="0.25">
      <c r="A771" s="2"/>
      <c r="B771" s="2"/>
      <c r="C771" s="2"/>
      <c r="D771" s="2"/>
    </row>
    <row r="772" spans="1:4" x14ac:dyDescent="0.25">
      <c r="A772" s="2"/>
      <c r="B772" s="2"/>
      <c r="C772" s="2"/>
      <c r="D772" s="2"/>
    </row>
    <row r="773" spans="1:4" x14ac:dyDescent="0.25">
      <c r="A773" s="2"/>
      <c r="B773" s="2"/>
      <c r="C773" s="2"/>
      <c r="D773" s="2"/>
    </row>
    <row r="774" spans="1:4" x14ac:dyDescent="0.25">
      <c r="A774" s="2"/>
      <c r="B774" s="2"/>
      <c r="C774" s="2"/>
      <c r="D774" s="2"/>
    </row>
    <row r="775" spans="1:4" x14ac:dyDescent="0.25">
      <c r="A775" s="2"/>
      <c r="B775" s="2"/>
      <c r="C775" s="2"/>
      <c r="D775" s="2"/>
    </row>
    <row r="776" spans="1:4" x14ac:dyDescent="0.25">
      <c r="A776" s="2"/>
      <c r="B776" s="2"/>
      <c r="C776" s="2"/>
      <c r="D776" s="2"/>
    </row>
    <row r="777" spans="1:4" x14ac:dyDescent="0.25">
      <c r="A777" s="2"/>
      <c r="B777" s="2"/>
      <c r="C777" s="2"/>
      <c r="D777" s="2"/>
    </row>
    <row r="778" spans="1:4" x14ac:dyDescent="0.25">
      <c r="A778" s="2"/>
      <c r="B778" s="2"/>
      <c r="C778" s="2"/>
      <c r="D778" s="2"/>
    </row>
    <row r="779" spans="1:4" x14ac:dyDescent="0.25">
      <c r="A779" s="2"/>
      <c r="B779" s="2"/>
      <c r="C779" s="2"/>
      <c r="D779" s="2"/>
    </row>
    <row r="780" spans="1:4" x14ac:dyDescent="0.25">
      <c r="A780" s="2"/>
      <c r="B780" s="2"/>
      <c r="C780" s="2"/>
      <c r="D780" s="2"/>
    </row>
    <row r="781" spans="1:4" x14ac:dyDescent="0.25">
      <c r="A781" s="2"/>
      <c r="B781" s="2"/>
      <c r="C781" s="2"/>
      <c r="D781" s="2"/>
    </row>
    <row r="782" spans="1:4" x14ac:dyDescent="0.25">
      <c r="A782" s="2"/>
      <c r="B782" s="2"/>
      <c r="C782" s="2"/>
      <c r="D782" s="2"/>
    </row>
    <row r="783" spans="1:4" x14ac:dyDescent="0.25">
      <c r="A783" s="2"/>
      <c r="B783" s="2"/>
      <c r="C783" s="2"/>
      <c r="D783" s="2"/>
    </row>
    <row r="784" spans="1:4" x14ac:dyDescent="0.25">
      <c r="A784" s="2"/>
      <c r="B784" s="2"/>
      <c r="C784" s="2"/>
      <c r="D784" s="2"/>
    </row>
    <row r="785" spans="1:4" x14ac:dyDescent="0.25">
      <c r="A785" s="2"/>
      <c r="B785" s="2"/>
      <c r="C785" s="2"/>
      <c r="D785" s="2"/>
    </row>
    <row r="786" spans="1:4" x14ac:dyDescent="0.25">
      <c r="A786" s="2"/>
      <c r="B786" s="2"/>
      <c r="C786" s="2"/>
      <c r="D786" s="2"/>
    </row>
    <row r="787" spans="1:4" x14ac:dyDescent="0.25">
      <c r="A787" s="2"/>
      <c r="B787" s="2"/>
      <c r="C787" s="2"/>
      <c r="D787" s="2"/>
    </row>
    <row r="788" spans="1:4" x14ac:dyDescent="0.25">
      <c r="A788" s="2"/>
      <c r="B788" s="2"/>
      <c r="C788" s="2"/>
      <c r="D788" s="2"/>
    </row>
    <row r="789" spans="1:4" x14ac:dyDescent="0.25">
      <c r="A789" s="2"/>
      <c r="B789" s="2"/>
      <c r="C789" s="2"/>
      <c r="D789" s="2"/>
    </row>
    <row r="790" spans="1:4" x14ac:dyDescent="0.25">
      <c r="A790" s="2"/>
      <c r="B790" s="2"/>
      <c r="C790" s="2"/>
      <c r="D790" s="2"/>
    </row>
    <row r="791" spans="1:4" x14ac:dyDescent="0.25">
      <c r="A791" s="2"/>
      <c r="B791" s="2"/>
      <c r="C791" s="2"/>
      <c r="D791" s="2"/>
    </row>
    <row r="792" spans="1:4" x14ac:dyDescent="0.25">
      <c r="A792" s="2"/>
      <c r="B792" s="2"/>
      <c r="C792" s="2"/>
      <c r="D792" s="2"/>
    </row>
    <row r="793" spans="1:4" x14ac:dyDescent="0.25">
      <c r="A793" s="2"/>
      <c r="B793" s="2"/>
      <c r="C793" s="2"/>
      <c r="D793" s="2"/>
    </row>
    <row r="794" spans="1:4" x14ac:dyDescent="0.25">
      <c r="A794" s="2"/>
      <c r="B794" s="2"/>
      <c r="C794" s="2"/>
      <c r="D794" s="2"/>
    </row>
    <row r="795" spans="1:4" x14ac:dyDescent="0.25">
      <c r="A795" s="2"/>
      <c r="B795" s="2"/>
      <c r="C795" s="2"/>
      <c r="D795" s="2"/>
    </row>
    <row r="796" spans="1:4" x14ac:dyDescent="0.25">
      <c r="A796" s="2"/>
      <c r="B796" s="2"/>
      <c r="C796" s="2"/>
      <c r="D796" s="2"/>
    </row>
    <row r="797" spans="1:4" x14ac:dyDescent="0.25">
      <c r="A797" s="2"/>
      <c r="B797" s="2"/>
      <c r="C797" s="2"/>
      <c r="D797" s="2"/>
    </row>
    <row r="798" spans="1:4" x14ac:dyDescent="0.25">
      <c r="A798" s="2"/>
      <c r="B798" s="2"/>
      <c r="C798" s="2"/>
      <c r="D798" s="2"/>
    </row>
    <row r="799" spans="1:4" x14ac:dyDescent="0.25">
      <c r="A799" s="2"/>
      <c r="B799" s="2"/>
      <c r="C799" s="2"/>
      <c r="D799" s="2"/>
    </row>
    <row r="800" spans="1:4" x14ac:dyDescent="0.25">
      <c r="A800" s="2"/>
      <c r="B800" s="2"/>
      <c r="C800" s="2"/>
      <c r="D800" s="2"/>
    </row>
    <row r="801" spans="1:4" x14ac:dyDescent="0.25">
      <c r="A801" s="2"/>
      <c r="B801" s="2"/>
      <c r="C801" s="2"/>
      <c r="D801" s="2"/>
    </row>
    <row r="802" spans="1:4" x14ac:dyDescent="0.25">
      <c r="A802" s="2"/>
      <c r="B802" s="2"/>
      <c r="C802" s="2"/>
      <c r="D802" s="2"/>
    </row>
    <row r="803" spans="1:4" x14ac:dyDescent="0.25">
      <c r="A803" s="2"/>
      <c r="B803" s="2"/>
      <c r="C803" s="2"/>
      <c r="D803" s="2"/>
    </row>
    <row r="804" spans="1:4" x14ac:dyDescent="0.25">
      <c r="A804" s="2"/>
      <c r="B804" s="2"/>
      <c r="C804" s="2"/>
      <c r="D804" s="2"/>
    </row>
    <row r="805" spans="1:4" x14ac:dyDescent="0.25">
      <c r="A805" s="2"/>
      <c r="B805" s="2"/>
      <c r="C805" s="2"/>
      <c r="D805" s="2"/>
    </row>
    <row r="806" spans="1:4" x14ac:dyDescent="0.25">
      <c r="A806" s="2"/>
      <c r="B806" s="2"/>
      <c r="C806" s="2"/>
      <c r="D806" s="2"/>
    </row>
    <row r="807" spans="1:4" x14ac:dyDescent="0.25">
      <c r="A807" s="2"/>
      <c r="B807" s="2"/>
      <c r="C807" s="2"/>
      <c r="D807" s="2"/>
    </row>
    <row r="808" spans="1:4" x14ac:dyDescent="0.25">
      <c r="A808" s="2"/>
      <c r="B808" s="2"/>
      <c r="C808" s="2"/>
      <c r="D808" s="2"/>
    </row>
    <row r="809" spans="1:4" x14ac:dyDescent="0.25">
      <c r="A809" s="2"/>
      <c r="B809" s="2"/>
      <c r="C809" s="2"/>
      <c r="D809" s="2"/>
    </row>
    <row r="810" spans="1:4" x14ac:dyDescent="0.25">
      <c r="A810" s="2"/>
      <c r="B810" s="2"/>
      <c r="C810" s="2"/>
      <c r="D810" s="2"/>
    </row>
    <row r="811" spans="1:4" x14ac:dyDescent="0.25">
      <c r="A811" s="2"/>
      <c r="B811" s="2"/>
      <c r="C811" s="2"/>
      <c r="D811" s="2"/>
    </row>
    <row r="812" spans="1:4" x14ac:dyDescent="0.25">
      <c r="A812" s="2"/>
      <c r="B812" s="2"/>
      <c r="C812" s="2"/>
      <c r="D812" s="2"/>
    </row>
    <row r="813" spans="1:4" x14ac:dyDescent="0.25">
      <c r="A813" s="2"/>
      <c r="B813" s="2"/>
      <c r="C813" s="2"/>
      <c r="D813" s="2"/>
    </row>
    <row r="814" spans="1:4" x14ac:dyDescent="0.25">
      <c r="A814" s="2"/>
      <c r="B814" s="2"/>
      <c r="C814" s="2"/>
      <c r="D814" s="2"/>
    </row>
    <row r="815" spans="1:4" x14ac:dyDescent="0.25">
      <c r="A815" s="2"/>
      <c r="B815" s="2"/>
      <c r="C815" s="2"/>
      <c r="D815" s="2"/>
    </row>
    <row r="816" spans="1:4" x14ac:dyDescent="0.25">
      <c r="A816" s="2"/>
      <c r="B816" s="2"/>
      <c r="C816" s="2"/>
      <c r="D816" s="2"/>
    </row>
    <row r="817" spans="1:4" x14ac:dyDescent="0.25">
      <c r="A817" s="2"/>
      <c r="B817" s="2"/>
      <c r="C817" s="2"/>
      <c r="D817" s="2"/>
    </row>
    <row r="818" spans="1:4" x14ac:dyDescent="0.25">
      <c r="A818" s="2"/>
      <c r="B818" s="2"/>
      <c r="C818" s="2"/>
      <c r="D818" s="2"/>
    </row>
    <row r="819" spans="1:4" x14ac:dyDescent="0.25">
      <c r="A819" s="2"/>
      <c r="B819" s="2"/>
      <c r="C819" s="2"/>
      <c r="D819" s="2"/>
    </row>
    <row r="820" spans="1:4" x14ac:dyDescent="0.25">
      <c r="A820" s="2"/>
      <c r="B820" s="2"/>
      <c r="C820" s="2"/>
      <c r="D820" s="2"/>
    </row>
    <row r="821" spans="1:4" x14ac:dyDescent="0.25">
      <c r="A821" s="2"/>
      <c r="B821" s="2"/>
      <c r="C821" s="2"/>
      <c r="D821" s="2"/>
    </row>
    <row r="822" spans="1:4" x14ac:dyDescent="0.25">
      <c r="A822" s="2"/>
      <c r="B822" s="2"/>
      <c r="C822" s="2"/>
      <c r="D822" s="2"/>
    </row>
    <row r="823" spans="1:4" x14ac:dyDescent="0.25">
      <c r="A823" s="2"/>
      <c r="B823" s="2"/>
      <c r="C823" s="2"/>
      <c r="D823" s="2"/>
    </row>
    <row r="824" spans="1:4" x14ac:dyDescent="0.25">
      <c r="A824" s="2"/>
      <c r="B824" s="2"/>
      <c r="C824" s="2"/>
      <c r="D824" s="2"/>
    </row>
    <row r="825" spans="1:4" x14ac:dyDescent="0.25">
      <c r="A825" s="2"/>
      <c r="B825" s="2"/>
      <c r="C825" s="2"/>
      <c r="D825" s="2"/>
    </row>
    <row r="826" spans="1:4" x14ac:dyDescent="0.25">
      <c r="A826" s="2"/>
      <c r="B826" s="2"/>
      <c r="C826" s="2"/>
      <c r="D826" s="2"/>
    </row>
    <row r="827" spans="1:4" x14ac:dyDescent="0.25">
      <c r="A827" s="2"/>
      <c r="B827" s="2"/>
      <c r="C827" s="2"/>
      <c r="D827" s="2"/>
    </row>
    <row r="828" spans="1:4" x14ac:dyDescent="0.25">
      <c r="A828" s="2"/>
      <c r="B828" s="2"/>
      <c r="C828" s="2"/>
      <c r="D828" s="2"/>
    </row>
    <row r="829" spans="1:4" x14ac:dyDescent="0.25">
      <c r="A829" s="2"/>
      <c r="B829" s="2"/>
      <c r="C829" s="2"/>
      <c r="D829" s="2"/>
    </row>
    <row r="830" spans="1:4" x14ac:dyDescent="0.25">
      <c r="A830" s="2"/>
      <c r="B830" s="2"/>
      <c r="C830" s="2"/>
      <c r="D830" s="2"/>
    </row>
    <row r="831" spans="1:4" x14ac:dyDescent="0.25">
      <c r="A831" s="2"/>
      <c r="B831" s="2"/>
      <c r="C831" s="2"/>
      <c r="D831" s="2"/>
    </row>
    <row r="832" spans="1:4" x14ac:dyDescent="0.25">
      <c r="A832" s="2"/>
      <c r="B832" s="2"/>
      <c r="C832" s="2"/>
      <c r="D832" s="2"/>
    </row>
    <row r="833" spans="1:4" x14ac:dyDescent="0.25">
      <c r="A833" s="2"/>
      <c r="B833" s="2"/>
      <c r="C833" s="2"/>
      <c r="D833" s="2"/>
    </row>
    <row r="834" spans="1:4" x14ac:dyDescent="0.25">
      <c r="A834" s="2"/>
      <c r="B834" s="2"/>
      <c r="C834" s="2"/>
      <c r="D834" s="2"/>
    </row>
    <row r="835" spans="1:4" x14ac:dyDescent="0.25">
      <c r="A835" s="2"/>
      <c r="B835" s="2"/>
      <c r="C835" s="2"/>
      <c r="D835" s="2"/>
    </row>
    <row r="836" spans="1:4" x14ac:dyDescent="0.25">
      <c r="A836" s="2"/>
      <c r="B836" s="2"/>
      <c r="C836" s="2"/>
      <c r="D836" s="2"/>
    </row>
    <row r="837" spans="1:4" x14ac:dyDescent="0.25">
      <c r="A837" s="2"/>
      <c r="B837" s="2"/>
      <c r="C837" s="2"/>
      <c r="D837" s="2"/>
    </row>
    <row r="838" spans="1:4" x14ac:dyDescent="0.25">
      <c r="A838" s="2"/>
      <c r="B838" s="2"/>
      <c r="C838" s="2"/>
      <c r="D838" s="2"/>
    </row>
    <row r="839" spans="1:4" x14ac:dyDescent="0.25">
      <c r="A839" s="2"/>
      <c r="B839" s="2"/>
      <c r="C839" s="2"/>
      <c r="D839" s="2"/>
    </row>
    <row r="840" spans="1:4" x14ac:dyDescent="0.25">
      <c r="A840" s="2"/>
      <c r="B840" s="2"/>
      <c r="C840" s="2"/>
      <c r="D840" s="2"/>
    </row>
    <row r="841" spans="1:4" x14ac:dyDescent="0.25">
      <c r="A841" s="2"/>
      <c r="B841" s="2"/>
      <c r="C841" s="2"/>
      <c r="D841" s="2"/>
    </row>
    <row r="842" spans="1:4" x14ac:dyDescent="0.25">
      <c r="A842" s="2"/>
      <c r="B842" s="2"/>
      <c r="C842" s="2"/>
      <c r="D842" s="2"/>
    </row>
    <row r="843" spans="1:4" x14ac:dyDescent="0.25">
      <c r="A843" s="2"/>
      <c r="B843" s="2"/>
      <c r="C843" s="2"/>
      <c r="D843" s="2"/>
    </row>
    <row r="844" spans="1:4" x14ac:dyDescent="0.25">
      <c r="A844" s="2"/>
      <c r="B844" s="2"/>
      <c r="C844" s="2"/>
      <c r="D844" s="2"/>
    </row>
    <row r="845" spans="1:4" x14ac:dyDescent="0.25">
      <c r="A845" s="2"/>
      <c r="B845" s="2"/>
      <c r="C845" s="2"/>
      <c r="D845" s="2"/>
    </row>
    <row r="846" spans="1:4" x14ac:dyDescent="0.25">
      <c r="A846" s="2"/>
      <c r="B846" s="2"/>
      <c r="C846" s="2"/>
      <c r="D846" s="2"/>
    </row>
    <row r="847" spans="1:4" x14ac:dyDescent="0.25">
      <c r="A847" s="2"/>
      <c r="B847" s="2"/>
      <c r="C847" s="2"/>
      <c r="D847" s="2"/>
    </row>
    <row r="848" spans="1:4" x14ac:dyDescent="0.25">
      <c r="A848" s="2"/>
      <c r="B848" s="2"/>
      <c r="C848" s="2"/>
      <c r="D848" s="2"/>
    </row>
    <row r="849" spans="1:4" x14ac:dyDescent="0.25">
      <c r="A849" s="2"/>
      <c r="B849" s="2"/>
      <c r="C849" s="2"/>
      <c r="D849" s="2"/>
    </row>
    <row r="850" spans="1:4" x14ac:dyDescent="0.25">
      <c r="A850" s="2"/>
      <c r="B850" s="2"/>
      <c r="C850" s="2"/>
      <c r="D850" s="2"/>
    </row>
    <row r="851" spans="1:4" x14ac:dyDescent="0.25">
      <c r="A851" s="2"/>
      <c r="B851" s="2"/>
      <c r="C851" s="2"/>
      <c r="D851" s="2"/>
    </row>
    <row r="852" spans="1:4" x14ac:dyDescent="0.25">
      <c r="A852" s="2"/>
      <c r="B852" s="2"/>
      <c r="C852" s="2"/>
      <c r="D852" s="2"/>
    </row>
    <row r="853" spans="1:4" x14ac:dyDescent="0.25">
      <c r="A853" s="2"/>
      <c r="B853" s="2"/>
      <c r="C853" s="2"/>
      <c r="D853" s="2"/>
    </row>
    <row r="854" spans="1:4" x14ac:dyDescent="0.25">
      <c r="A854" s="2"/>
      <c r="B854" s="2"/>
      <c r="C854" s="2"/>
      <c r="D854" s="2"/>
    </row>
    <row r="855" spans="1:4" x14ac:dyDescent="0.25">
      <c r="A855" s="2"/>
      <c r="B855" s="2"/>
      <c r="C855" s="2"/>
      <c r="D855" s="2"/>
    </row>
    <row r="856" spans="1:4" x14ac:dyDescent="0.25">
      <c r="A856" s="2"/>
      <c r="B856" s="2"/>
      <c r="C856" s="2"/>
      <c r="D856" s="2"/>
    </row>
    <row r="857" spans="1:4" x14ac:dyDescent="0.25">
      <c r="A857" s="2"/>
      <c r="B857" s="2"/>
      <c r="C857" s="2"/>
      <c r="D857" s="2"/>
    </row>
    <row r="858" spans="1:4" x14ac:dyDescent="0.25">
      <c r="A858" s="2"/>
      <c r="B858" s="2"/>
      <c r="C858" s="2"/>
      <c r="D858" s="2"/>
    </row>
    <row r="859" spans="1:4" x14ac:dyDescent="0.25">
      <c r="A859" s="2"/>
      <c r="B859" s="2"/>
      <c r="C859" s="2"/>
      <c r="D859" s="2"/>
    </row>
    <row r="860" spans="1:4" x14ac:dyDescent="0.25">
      <c r="A860" s="2"/>
      <c r="B860" s="2"/>
      <c r="C860" s="2"/>
      <c r="D860" s="2"/>
    </row>
    <row r="861" spans="1:4" x14ac:dyDescent="0.25">
      <c r="A861" s="2"/>
      <c r="B861" s="2"/>
      <c r="C861" s="2"/>
      <c r="D861" s="2"/>
    </row>
    <row r="862" spans="1:4" x14ac:dyDescent="0.25">
      <c r="A862" s="2"/>
      <c r="B862" s="2"/>
      <c r="C862" s="2"/>
      <c r="D862" s="2"/>
    </row>
    <row r="863" spans="1:4" x14ac:dyDescent="0.25">
      <c r="A863" s="2"/>
      <c r="B863" s="2"/>
      <c r="C863" s="2"/>
      <c r="D863" s="2"/>
    </row>
    <row r="864" spans="1:4" x14ac:dyDescent="0.25">
      <c r="A864" s="2"/>
      <c r="B864" s="2"/>
      <c r="C864" s="2"/>
      <c r="D864" s="2"/>
    </row>
    <row r="865" spans="1:4" x14ac:dyDescent="0.25">
      <c r="A865" s="2"/>
      <c r="B865" s="2"/>
      <c r="C865" s="2"/>
      <c r="D865" s="2"/>
    </row>
    <row r="866" spans="1:4" x14ac:dyDescent="0.25">
      <c r="A866" s="2"/>
      <c r="B866" s="2"/>
      <c r="C866" s="2"/>
      <c r="D866" s="2"/>
    </row>
    <row r="867" spans="1:4" x14ac:dyDescent="0.25">
      <c r="A867" s="2"/>
      <c r="B867" s="2"/>
      <c r="C867" s="2"/>
      <c r="D867" s="2"/>
    </row>
    <row r="868" spans="1:4" x14ac:dyDescent="0.25">
      <c r="A868" s="2"/>
      <c r="B868" s="2"/>
      <c r="C868" s="2"/>
      <c r="D868" s="2"/>
    </row>
    <row r="869" spans="1:4" x14ac:dyDescent="0.25">
      <c r="A869" s="2"/>
      <c r="B869" s="2"/>
      <c r="C869" s="2"/>
      <c r="D869" s="2"/>
    </row>
    <row r="870" spans="1:4" x14ac:dyDescent="0.25">
      <c r="A870" s="2"/>
      <c r="B870" s="2"/>
      <c r="C870" s="2"/>
      <c r="D870" s="2"/>
    </row>
    <row r="871" spans="1:4" x14ac:dyDescent="0.25">
      <c r="A871" s="2"/>
      <c r="B871" s="2"/>
      <c r="C871" s="2"/>
      <c r="D871" s="2"/>
    </row>
    <row r="872" spans="1:4" x14ac:dyDescent="0.25">
      <c r="A872" s="2"/>
      <c r="B872" s="2"/>
      <c r="C872" s="2"/>
      <c r="D872" s="2"/>
    </row>
    <row r="873" spans="1:4" x14ac:dyDescent="0.25">
      <c r="A873" s="2"/>
      <c r="B873" s="2"/>
      <c r="C873" s="2"/>
      <c r="D873" s="2"/>
    </row>
    <row r="874" spans="1:4" x14ac:dyDescent="0.25">
      <c r="A874" s="2"/>
      <c r="B874" s="2"/>
      <c r="C874" s="2"/>
      <c r="D874" s="2"/>
    </row>
    <row r="875" spans="1:4" x14ac:dyDescent="0.25">
      <c r="A875" s="2"/>
      <c r="B875" s="2"/>
      <c r="C875" s="2"/>
      <c r="D875" s="2"/>
    </row>
    <row r="876" spans="1:4" x14ac:dyDescent="0.25">
      <c r="A876" s="2"/>
      <c r="B876" s="2"/>
      <c r="C876" s="2"/>
      <c r="D876" s="2"/>
    </row>
    <row r="877" spans="1:4" x14ac:dyDescent="0.25">
      <c r="A877" s="2"/>
      <c r="B877" s="2"/>
      <c r="C877" s="2"/>
      <c r="D877" s="2"/>
    </row>
    <row r="878" spans="1:4" x14ac:dyDescent="0.25">
      <c r="A878" s="2"/>
      <c r="B878" s="2"/>
      <c r="C878" s="2"/>
      <c r="D878" s="2"/>
    </row>
    <row r="879" spans="1:4" x14ac:dyDescent="0.25">
      <c r="A879" s="2"/>
      <c r="B879" s="2"/>
      <c r="C879" s="2"/>
      <c r="D879" s="2"/>
    </row>
    <row r="880" spans="1:4" x14ac:dyDescent="0.25">
      <c r="A880" s="2"/>
      <c r="B880" s="2"/>
      <c r="C880" s="2"/>
      <c r="D880" s="2"/>
    </row>
    <row r="881" spans="1:4" x14ac:dyDescent="0.25">
      <c r="A881" s="2"/>
      <c r="B881" s="2"/>
      <c r="C881" s="2"/>
      <c r="D881" s="2"/>
    </row>
    <row r="882" spans="1:4" x14ac:dyDescent="0.25">
      <c r="A882" s="2"/>
      <c r="B882" s="2"/>
      <c r="C882" s="2"/>
      <c r="D882" s="2"/>
    </row>
    <row r="883" spans="1:4" x14ac:dyDescent="0.25">
      <c r="A883" s="2"/>
      <c r="B883" s="2"/>
      <c r="C883" s="2"/>
      <c r="D883" s="2"/>
    </row>
    <row r="884" spans="1:4" x14ac:dyDescent="0.25">
      <c r="A884" s="2"/>
      <c r="B884" s="2"/>
      <c r="C884" s="2"/>
      <c r="D884" s="2"/>
    </row>
    <row r="885" spans="1:4" x14ac:dyDescent="0.25">
      <c r="A885" s="2"/>
      <c r="B885" s="2"/>
      <c r="C885" s="2"/>
      <c r="D885" s="2"/>
    </row>
    <row r="886" spans="1:4" x14ac:dyDescent="0.25">
      <c r="A886" s="2"/>
      <c r="B886" s="2"/>
      <c r="C886" s="2"/>
      <c r="D886" s="2"/>
    </row>
    <row r="887" spans="1:4" x14ac:dyDescent="0.25">
      <c r="A887" s="2"/>
      <c r="B887" s="2"/>
      <c r="C887" s="2"/>
      <c r="D887" s="2"/>
    </row>
    <row r="888" spans="1:4" x14ac:dyDescent="0.25">
      <c r="A888" s="2"/>
      <c r="B888" s="2"/>
      <c r="C888" s="2"/>
      <c r="D888" s="2"/>
    </row>
    <row r="889" spans="1:4" x14ac:dyDescent="0.25">
      <c r="A889" s="2"/>
      <c r="B889" s="2"/>
      <c r="C889" s="2"/>
      <c r="D889" s="2"/>
    </row>
    <row r="890" spans="1:4" x14ac:dyDescent="0.25">
      <c r="A890" s="2"/>
      <c r="B890" s="2"/>
      <c r="C890" s="2"/>
      <c r="D890" s="2"/>
    </row>
    <row r="891" spans="1:4" x14ac:dyDescent="0.25">
      <c r="A891" s="2"/>
      <c r="B891" s="2"/>
      <c r="C891" s="2"/>
      <c r="D891" s="2"/>
    </row>
    <row r="892" spans="1:4" x14ac:dyDescent="0.25">
      <c r="A892" s="2"/>
      <c r="B892" s="2"/>
      <c r="C892" s="2"/>
      <c r="D892" s="2"/>
    </row>
    <row r="893" spans="1:4" x14ac:dyDescent="0.25">
      <c r="A893" s="2"/>
      <c r="B893" s="2"/>
      <c r="C893" s="2"/>
      <c r="D893" s="2"/>
    </row>
    <row r="894" spans="1:4" x14ac:dyDescent="0.25">
      <c r="A894" s="2"/>
      <c r="B894" s="2"/>
      <c r="C894" s="2"/>
      <c r="D894" s="2"/>
    </row>
    <row r="895" spans="1:4" x14ac:dyDescent="0.25">
      <c r="A895" s="2"/>
      <c r="B895" s="2"/>
      <c r="C895" s="2"/>
      <c r="D895" s="2"/>
    </row>
    <row r="896" spans="1:4" x14ac:dyDescent="0.25">
      <c r="A896" s="2"/>
      <c r="B896" s="2"/>
      <c r="C896" s="2"/>
      <c r="D896" s="2"/>
    </row>
    <row r="897" spans="1:4" x14ac:dyDescent="0.25">
      <c r="A897" s="2"/>
      <c r="B897" s="2"/>
      <c r="C897" s="2"/>
      <c r="D897" s="2"/>
    </row>
    <row r="898" spans="1:4" x14ac:dyDescent="0.25">
      <c r="A898" s="2"/>
      <c r="B898" s="2"/>
      <c r="C898" s="2"/>
      <c r="D898" s="2"/>
    </row>
    <row r="899" spans="1:4" x14ac:dyDescent="0.25">
      <c r="A899" s="2"/>
      <c r="B899" s="2"/>
      <c r="C899" s="2"/>
      <c r="D899" s="2"/>
    </row>
    <row r="900" spans="1:4" x14ac:dyDescent="0.25">
      <c r="A900" s="2"/>
      <c r="B900" s="2"/>
      <c r="C900" s="2"/>
      <c r="D900" s="2"/>
    </row>
    <row r="901" spans="1:4" x14ac:dyDescent="0.25">
      <c r="A901" s="2"/>
      <c r="B901" s="2"/>
      <c r="C901" s="2"/>
      <c r="D901" s="2"/>
    </row>
    <row r="902" spans="1:4" x14ac:dyDescent="0.25">
      <c r="A902" s="2"/>
      <c r="B902" s="2"/>
      <c r="C902" s="2"/>
      <c r="D902" s="2"/>
    </row>
    <row r="903" spans="1:4" x14ac:dyDescent="0.25">
      <c r="A903" s="2"/>
      <c r="B903" s="2"/>
      <c r="C903" s="2"/>
      <c r="D903" s="2"/>
    </row>
    <row r="904" spans="1:4" x14ac:dyDescent="0.25">
      <c r="A904" s="2"/>
      <c r="B904" s="2"/>
      <c r="C904" s="2"/>
      <c r="D904" s="2"/>
    </row>
    <row r="905" spans="1:4" x14ac:dyDescent="0.25">
      <c r="A905" s="2"/>
      <c r="B905" s="2"/>
      <c r="C905" s="2"/>
      <c r="D905" s="2"/>
    </row>
    <row r="906" spans="1:4" x14ac:dyDescent="0.25">
      <c r="A906" s="2"/>
      <c r="B906" s="2"/>
      <c r="C906" s="2"/>
      <c r="D906" s="2"/>
    </row>
    <row r="907" spans="1:4" x14ac:dyDescent="0.25">
      <c r="A907" s="2"/>
      <c r="B907" s="2"/>
      <c r="C907" s="2"/>
      <c r="D907" s="2"/>
    </row>
    <row r="908" spans="1:4" x14ac:dyDescent="0.25">
      <c r="A908" s="2"/>
      <c r="B908" s="2"/>
      <c r="C908" s="2"/>
      <c r="D908" s="2"/>
    </row>
    <row r="909" spans="1:4" x14ac:dyDescent="0.25">
      <c r="A909" s="2"/>
      <c r="B909" s="2"/>
      <c r="C909" s="2"/>
      <c r="D909" s="2"/>
    </row>
    <row r="910" spans="1:4" x14ac:dyDescent="0.25">
      <c r="A910" s="2"/>
      <c r="B910" s="2"/>
      <c r="C910" s="2"/>
      <c r="D910" s="2"/>
    </row>
    <row r="911" spans="1:4" x14ac:dyDescent="0.25">
      <c r="A911" s="2"/>
      <c r="B911" s="2"/>
      <c r="C911" s="2"/>
      <c r="D911" s="2"/>
    </row>
    <row r="912" spans="1:4" x14ac:dyDescent="0.25">
      <c r="A912" s="2"/>
      <c r="B912" s="2"/>
      <c r="C912" s="2"/>
      <c r="D912" s="2"/>
    </row>
    <row r="913" spans="1:4" x14ac:dyDescent="0.25">
      <c r="A913" s="2"/>
      <c r="B913" s="2"/>
      <c r="C913" s="2"/>
      <c r="D913" s="2"/>
    </row>
    <row r="914" spans="1:4" x14ac:dyDescent="0.25">
      <c r="A914" s="2"/>
      <c r="B914" s="2"/>
      <c r="C914" s="2"/>
      <c r="D914" s="2"/>
    </row>
    <row r="915" spans="1:4" x14ac:dyDescent="0.25">
      <c r="A915" s="2"/>
      <c r="B915" s="2"/>
      <c r="C915" s="2"/>
      <c r="D915" s="2"/>
    </row>
    <row r="916" spans="1:4" x14ac:dyDescent="0.25">
      <c r="A916" s="2"/>
      <c r="B916" s="2"/>
      <c r="C916" s="2"/>
      <c r="D916" s="2"/>
    </row>
    <row r="917" spans="1:4" x14ac:dyDescent="0.25">
      <c r="A917" s="2"/>
      <c r="B917" s="2"/>
      <c r="C917" s="2"/>
      <c r="D917" s="2"/>
    </row>
    <row r="918" spans="1:4" x14ac:dyDescent="0.25">
      <c r="A918" s="2"/>
      <c r="B918" s="2"/>
      <c r="C918" s="2"/>
      <c r="D918" s="2"/>
    </row>
    <row r="919" spans="1:4" x14ac:dyDescent="0.25">
      <c r="A919" s="2"/>
      <c r="B919" s="2"/>
      <c r="C919" s="2"/>
      <c r="D919" s="2"/>
    </row>
    <row r="920" spans="1:4" x14ac:dyDescent="0.25">
      <c r="A920" s="2"/>
      <c r="B920" s="2"/>
      <c r="C920" s="2"/>
      <c r="D920" s="2"/>
    </row>
    <row r="921" spans="1:4" x14ac:dyDescent="0.25">
      <c r="A921" s="2"/>
      <c r="B921" s="2"/>
      <c r="C921" s="2"/>
      <c r="D921" s="2"/>
    </row>
    <row r="922" spans="1:4" x14ac:dyDescent="0.25">
      <c r="A922" s="2"/>
      <c r="B922" s="2"/>
      <c r="C922" s="2"/>
      <c r="D922" s="2"/>
    </row>
    <row r="923" spans="1:4" x14ac:dyDescent="0.25">
      <c r="A923" s="2"/>
      <c r="B923" s="2"/>
      <c r="C923" s="2"/>
      <c r="D923" s="2"/>
    </row>
    <row r="924" spans="1:4" x14ac:dyDescent="0.25">
      <c r="A924" s="2"/>
      <c r="B924" s="2"/>
      <c r="C924" s="2"/>
      <c r="D924" s="2"/>
    </row>
    <row r="925" spans="1:4" x14ac:dyDescent="0.25">
      <c r="A925" s="2"/>
      <c r="B925" s="2"/>
      <c r="C925" s="2"/>
      <c r="D925" s="2"/>
    </row>
    <row r="926" spans="1:4" x14ac:dyDescent="0.25">
      <c r="A926" s="2"/>
      <c r="B926" s="2"/>
      <c r="C926" s="2"/>
      <c r="D926" s="2"/>
    </row>
    <row r="927" spans="1:4" x14ac:dyDescent="0.25">
      <c r="A927" s="2"/>
      <c r="B927" s="2"/>
      <c r="C927" s="2"/>
      <c r="D927" s="2"/>
    </row>
    <row r="928" spans="1:4" x14ac:dyDescent="0.25">
      <c r="A928" s="2"/>
      <c r="B928" s="2"/>
      <c r="C928" s="2"/>
      <c r="D928" s="2"/>
    </row>
    <row r="929" spans="1:4" x14ac:dyDescent="0.25">
      <c r="A929" s="2"/>
      <c r="B929" s="2"/>
      <c r="C929" s="2"/>
      <c r="D929" s="2"/>
    </row>
    <row r="930" spans="1:4" x14ac:dyDescent="0.25">
      <c r="A930" s="2"/>
      <c r="B930" s="2"/>
      <c r="C930" s="2"/>
      <c r="D930" s="2"/>
    </row>
    <row r="931" spans="1:4" x14ac:dyDescent="0.25">
      <c r="A931" s="2"/>
      <c r="B931" s="2"/>
      <c r="C931" s="2"/>
      <c r="D931" s="2"/>
    </row>
    <row r="932" spans="1:4" x14ac:dyDescent="0.25">
      <c r="A932" s="2"/>
      <c r="B932" s="2"/>
      <c r="C932" s="2"/>
      <c r="D932" s="2"/>
    </row>
    <row r="933" spans="1:4" x14ac:dyDescent="0.25">
      <c r="A933" s="2"/>
      <c r="B933" s="2"/>
      <c r="C933" s="2"/>
      <c r="D933" s="2"/>
    </row>
    <row r="934" spans="1:4" x14ac:dyDescent="0.25">
      <c r="A934" s="2"/>
      <c r="B934" s="2"/>
      <c r="C934" s="2"/>
      <c r="D934" s="2"/>
    </row>
    <row r="935" spans="1:4" x14ac:dyDescent="0.25">
      <c r="A935" s="2"/>
      <c r="B935" s="2"/>
      <c r="C935" s="2"/>
      <c r="D935" s="2"/>
    </row>
    <row r="936" spans="1:4" x14ac:dyDescent="0.25">
      <c r="A936" s="2"/>
      <c r="B936" s="2"/>
      <c r="C936" s="2"/>
      <c r="D936" s="2"/>
    </row>
    <row r="937" spans="1:4" x14ac:dyDescent="0.25">
      <c r="A937" s="2"/>
      <c r="B937" s="2"/>
      <c r="C937" s="2"/>
      <c r="D937" s="2"/>
    </row>
    <row r="938" spans="1:4" x14ac:dyDescent="0.25">
      <c r="A938" s="2"/>
      <c r="B938" s="2"/>
      <c r="C938" s="2"/>
      <c r="D938" s="2"/>
    </row>
    <row r="939" spans="1:4" x14ac:dyDescent="0.25">
      <c r="A939" s="2"/>
      <c r="B939" s="2"/>
      <c r="C939" s="2"/>
      <c r="D939" s="2"/>
    </row>
    <row r="940" spans="1:4" x14ac:dyDescent="0.25">
      <c r="A940" s="2"/>
      <c r="B940" s="2"/>
      <c r="C940" s="2"/>
      <c r="D940" s="2"/>
    </row>
    <row r="941" spans="1:4" x14ac:dyDescent="0.25">
      <c r="A941" s="2"/>
      <c r="B941" s="2"/>
      <c r="C941" s="2"/>
      <c r="D941" s="2"/>
    </row>
    <row r="942" spans="1:4" x14ac:dyDescent="0.25">
      <c r="A942" s="2"/>
      <c r="B942" s="2"/>
      <c r="C942" s="2"/>
      <c r="D942" s="2"/>
    </row>
    <row r="943" spans="1:4" x14ac:dyDescent="0.25">
      <c r="A943" s="2"/>
      <c r="B943" s="2"/>
      <c r="C943" s="2"/>
      <c r="D943" s="2"/>
    </row>
    <row r="944" spans="1:4" x14ac:dyDescent="0.25">
      <c r="A944" s="2"/>
      <c r="B944" s="2"/>
      <c r="C944" s="2"/>
      <c r="D944" s="2"/>
    </row>
    <row r="945" spans="1:4" x14ac:dyDescent="0.25">
      <c r="A945" s="2"/>
      <c r="B945" s="2"/>
      <c r="C945" s="2"/>
      <c r="D945" s="2"/>
    </row>
    <row r="946" spans="1:4" x14ac:dyDescent="0.25">
      <c r="A946" s="2"/>
      <c r="B946" s="2"/>
      <c r="C946" s="2"/>
      <c r="D946" s="2"/>
    </row>
    <row r="947" spans="1:4" x14ac:dyDescent="0.25">
      <c r="A947" s="2"/>
      <c r="B947" s="2"/>
      <c r="C947" s="2"/>
      <c r="D947" s="2"/>
    </row>
    <row r="948" spans="1:4" x14ac:dyDescent="0.25">
      <c r="A948" s="2"/>
      <c r="B948" s="2"/>
      <c r="C948" s="2"/>
      <c r="D948" s="2"/>
    </row>
    <row r="949" spans="1:4" x14ac:dyDescent="0.25">
      <c r="A949" s="2"/>
      <c r="B949" s="2"/>
      <c r="C949" s="2"/>
      <c r="D949" s="2"/>
    </row>
    <row r="950" spans="1:4" x14ac:dyDescent="0.25">
      <c r="A950" s="2"/>
      <c r="B950" s="2"/>
      <c r="C950" s="2"/>
      <c r="D950" s="2"/>
    </row>
    <row r="951" spans="1:4" x14ac:dyDescent="0.25">
      <c r="A951" s="2"/>
      <c r="B951" s="2"/>
      <c r="C951" s="2"/>
      <c r="D951" s="2"/>
    </row>
    <row r="952" spans="1:4" x14ac:dyDescent="0.25">
      <c r="A952" s="2"/>
      <c r="B952" s="2"/>
      <c r="C952" s="2"/>
      <c r="D952" s="2"/>
    </row>
    <row r="953" spans="1:4" x14ac:dyDescent="0.25">
      <c r="A953" s="2"/>
      <c r="B953" s="2"/>
      <c r="C953" s="2"/>
      <c r="D953" s="2"/>
    </row>
    <row r="954" spans="1:4" x14ac:dyDescent="0.25">
      <c r="A954" s="2"/>
      <c r="B954" s="2"/>
      <c r="C954" s="2"/>
      <c r="D954" s="2"/>
    </row>
    <row r="955" spans="1:4" x14ac:dyDescent="0.25">
      <c r="A955" s="2"/>
      <c r="B955" s="2"/>
      <c r="C955" s="2"/>
      <c r="D955" s="2"/>
    </row>
    <row r="956" spans="1:4" x14ac:dyDescent="0.25">
      <c r="A956" s="2"/>
      <c r="B956" s="2"/>
      <c r="C956" s="2"/>
      <c r="D956" s="2"/>
    </row>
    <row r="957" spans="1:4" x14ac:dyDescent="0.25">
      <c r="A957" s="2"/>
      <c r="B957" s="2"/>
      <c r="C957" s="2"/>
      <c r="D957" s="2"/>
    </row>
    <row r="958" spans="1:4" x14ac:dyDescent="0.25">
      <c r="A958" s="2"/>
      <c r="B958" s="2"/>
      <c r="C958" s="2"/>
      <c r="D958" s="2"/>
    </row>
    <row r="959" spans="1:4" x14ac:dyDescent="0.25">
      <c r="A959" s="2"/>
      <c r="B959" s="2"/>
      <c r="C959" s="2"/>
      <c r="D959" s="2"/>
    </row>
    <row r="960" spans="1:4" x14ac:dyDescent="0.25">
      <c r="A960" s="2"/>
      <c r="B960" s="2"/>
      <c r="C960" s="2"/>
      <c r="D960" s="2"/>
    </row>
    <row r="961" spans="1:4" x14ac:dyDescent="0.25">
      <c r="A961" s="2"/>
      <c r="B961" s="2"/>
      <c r="C961" s="2"/>
      <c r="D961" s="2"/>
    </row>
    <row r="962" spans="1:4" x14ac:dyDescent="0.25">
      <c r="A962" s="2"/>
      <c r="B962" s="2"/>
      <c r="C962" s="2"/>
      <c r="D962" s="2"/>
    </row>
    <row r="963" spans="1:4" x14ac:dyDescent="0.25">
      <c r="A963" s="2"/>
      <c r="B963" s="2"/>
      <c r="C963" s="2"/>
      <c r="D963" s="2"/>
    </row>
    <row r="964" spans="1:4" x14ac:dyDescent="0.25">
      <c r="A964" s="2"/>
      <c r="B964" s="2"/>
      <c r="C964" s="2"/>
      <c r="D964" s="2"/>
    </row>
    <row r="965" spans="1:4" x14ac:dyDescent="0.25">
      <c r="A965" s="2"/>
      <c r="B965" s="2"/>
      <c r="C965" s="2"/>
      <c r="D965" s="2"/>
    </row>
    <row r="966" spans="1:4" x14ac:dyDescent="0.25">
      <c r="A966" s="2"/>
      <c r="B966" s="2"/>
      <c r="C966" s="2"/>
      <c r="D966" s="2"/>
    </row>
    <row r="967" spans="1:4" x14ac:dyDescent="0.25">
      <c r="A967" s="2"/>
      <c r="B967" s="2"/>
      <c r="C967" s="2"/>
      <c r="D967" s="2"/>
    </row>
    <row r="968" spans="1:4" x14ac:dyDescent="0.25">
      <c r="A968" s="2"/>
      <c r="B968" s="2"/>
      <c r="C968" s="2"/>
      <c r="D968" s="2"/>
    </row>
    <row r="969" spans="1:4" x14ac:dyDescent="0.25">
      <c r="A969" s="2"/>
      <c r="B969" s="2"/>
      <c r="C969" s="2"/>
      <c r="D969" s="2"/>
    </row>
    <row r="970" spans="1:4" x14ac:dyDescent="0.25">
      <c r="A970" s="2"/>
      <c r="B970" s="2"/>
      <c r="C970" s="2"/>
      <c r="D970" s="2"/>
    </row>
    <row r="971" spans="1:4" x14ac:dyDescent="0.25">
      <c r="A971" s="2"/>
      <c r="B971" s="2"/>
      <c r="C971" s="2"/>
      <c r="D971" s="2"/>
    </row>
    <row r="972" spans="1:4" x14ac:dyDescent="0.25">
      <c r="A972" s="2"/>
      <c r="B972" s="2"/>
      <c r="C972" s="2"/>
      <c r="D972" s="2"/>
    </row>
    <row r="973" spans="1:4" x14ac:dyDescent="0.25">
      <c r="A973" s="2"/>
      <c r="B973" s="2"/>
      <c r="C973" s="2"/>
      <c r="D973" s="2"/>
    </row>
    <row r="974" spans="1:4" x14ac:dyDescent="0.25">
      <c r="A974" s="2"/>
      <c r="B974" s="2"/>
      <c r="C974" s="2"/>
      <c r="D974" s="2"/>
    </row>
    <row r="975" spans="1:4" x14ac:dyDescent="0.25">
      <c r="A975" s="2"/>
      <c r="B975" s="2"/>
      <c r="C975" s="2"/>
      <c r="D975" s="2"/>
    </row>
    <row r="976" spans="1:4" x14ac:dyDescent="0.25">
      <c r="A976" s="2"/>
      <c r="B976" s="2"/>
      <c r="C976" s="2"/>
      <c r="D976" s="2"/>
    </row>
    <row r="977" spans="1:4" x14ac:dyDescent="0.25">
      <c r="A977" s="2"/>
      <c r="B977" s="2"/>
      <c r="C977" s="2"/>
      <c r="D977" s="2"/>
    </row>
    <row r="978" spans="1:4" x14ac:dyDescent="0.25">
      <c r="A978" s="2"/>
      <c r="B978" s="2"/>
      <c r="C978" s="2"/>
      <c r="D978" s="2"/>
    </row>
    <row r="979" spans="1:4" x14ac:dyDescent="0.25">
      <c r="A979" s="2"/>
      <c r="B979" s="2"/>
      <c r="C979" s="2"/>
      <c r="D979" s="2"/>
    </row>
    <row r="980" spans="1:4" x14ac:dyDescent="0.25">
      <c r="A980" s="2"/>
      <c r="B980" s="2"/>
      <c r="C980" s="2"/>
      <c r="D980" s="2"/>
    </row>
    <row r="981" spans="1:4" x14ac:dyDescent="0.25">
      <c r="A981" s="2"/>
      <c r="B981" s="2"/>
      <c r="C981" s="2"/>
      <c r="D981" s="2"/>
    </row>
    <row r="982" spans="1:4" x14ac:dyDescent="0.25">
      <c r="A982" s="2"/>
      <c r="B982" s="2"/>
      <c r="C982" s="2"/>
      <c r="D982" s="2"/>
    </row>
    <row r="983" spans="1:4" x14ac:dyDescent="0.25">
      <c r="A983" s="2"/>
      <c r="B983" s="2"/>
      <c r="C983" s="2"/>
      <c r="D983" s="2"/>
    </row>
    <row r="984" spans="1:4" x14ac:dyDescent="0.25">
      <c r="A984" s="2"/>
      <c r="B984" s="2"/>
      <c r="C984" s="2"/>
      <c r="D984" s="2"/>
    </row>
    <row r="985" spans="1:4" x14ac:dyDescent="0.25">
      <c r="A985" s="2"/>
      <c r="B985" s="2"/>
      <c r="C985" s="2"/>
      <c r="D985" s="2"/>
    </row>
    <row r="986" spans="1:4" x14ac:dyDescent="0.25">
      <c r="A986" s="2"/>
      <c r="B986" s="2"/>
      <c r="C986" s="2"/>
      <c r="D986" s="2"/>
    </row>
    <row r="987" spans="1:4" x14ac:dyDescent="0.25">
      <c r="A987" s="2"/>
      <c r="B987" s="2"/>
      <c r="C987" s="2"/>
      <c r="D987" s="2"/>
    </row>
    <row r="988" spans="1:4" x14ac:dyDescent="0.25">
      <c r="A988" s="2"/>
      <c r="B988" s="2"/>
      <c r="C988" s="2"/>
      <c r="D988" s="2"/>
    </row>
    <row r="989" spans="1:4" x14ac:dyDescent="0.25">
      <c r="A989" s="2"/>
      <c r="B989" s="2"/>
      <c r="C989" s="2"/>
      <c r="D989" s="2"/>
    </row>
    <row r="990" spans="1:4" x14ac:dyDescent="0.25">
      <c r="A990" s="2"/>
      <c r="B990" s="2"/>
      <c r="C990" s="2"/>
      <c r="D990" s="2"/>
    </row>
    <row r="991" spans="1:4" x14ac:dyDescent="0.25">
      <c r="A991" s="2"/>
      <c r="B991" s="2"/>
      <c r="C991" s="2"/>
      <c r="D991" s="2"/>
    </row>
    <row r="992" spans="1:4" x14ac:dyDescent="0.25">
      <c r="A992" s="2"/>
      <c r="B992" s="2"/>
      <c r="C992" s="2"/>
      <c r="D992" s="2"/>
    </row>
    <row r="993" spans="1:4" x14ac:dyDescent="0.25">
      <c r="A993" s="2"/>
      <c r="B993" s="2"/>
      <c r="C993" s="2"/>
      <c r="D993" s="2"/>
    </row>
    <row r="994" spans="1:4" x14ac:dyDescent="0.25">
      <c r="A994" s="2"/>
      <c r="B994" s="2"/>
      <c r="C994" s="2"/>
      <c r="D994" s="2"/>
    </row>
    <row r="995" spans="1:4" x14ac:dyDescent="0.25">
      <c r="A995" s="2"/>
      <c r="B995" s="2"/>
      <c r="C995" s="2"/>
      <c r="D995" s="2"/>
    </row>
    <row r="996" spans="1:4" x14ac:dyDescent="0.25">
      <c r="A996" s="2"/>
      <c r="B996" s="2"/>
      <c r="C996" s="2"/>
      <c r="D996" s="2"/>
    </row>
    <row r="997" spans="1:4" x14ac:dyDescent="0.25">
      <c r="A997" s="2"/>
      <c r="B997" s="2"/>
      <c r="C997" s="2"/>
      <c r="D997" s="2"/>
    </row>
    <row r="998" spans="1:4" x14ac:dyDescent="0.25">
      <c r="A998" s="2"/>
      <c r="B998" s="2"/>
      <c r="C998" s="2"/>
      <c r="D998" s="2"/>
    </row>
    <row r="999" spans="1:4" x14ac:dyDescent="0.25">
      <c r="A999" s="2"/>
      <c r="B999" s="2"/>
      <c r="C999" s="2"/>
      <c r="D999" s="2"/>
    </row>
    <row r="1000" spans="1:4" x14ac:dyDescent="0.25">
      <c r="A1000" s="2"/>
      <c r="B1000" s="2"/>
      <c r="C1000" s="2"/>
      <c r="D1000" s="2"/>
    </row>
    <row r="1001" spans="1:4" x14ac:dyDescent="0.25">
      <c r="A1001" s="2"/>
      <c r="B1001" s="2"/>
      <c r="C1001" s="2"/>
      <c r="D1001" s="2"/>
    </row>
    <row r="1002" spans="1:4" x14ac:dyDescent="0.25">
      <c r="A1002" s="2"/>
      <c r="B1002" s="2"/>
      <c r="C1002" s="2"/>
      <c r="D1002" s="2"/>
    </row>
    <row r="1003" spans="1:4" x14ac:dyDescent="0.25">
      <c r="A1003" s="2"/>
      <c r="B1003" s="2"/>
      <c r="C1003" s="2"/>
      <c r="D1003" s="2"/>
    </row>
    <row r="1004" spans="1:4" x14ac:dyDescent="0.25">
      <c r="A1004" s="2"/>
      <c r="B1004" s="2"/>
      <c r="C1004" s="2"/>
      <c r="D1004" s="2"/>
    </row>
    <row r="1005" spans="1:4" x14ac:dyDescent="0.25">
      <c r="A1005" s="2"/>
      <c r="B1005" s="2"/>
      <c r="C1005" s="2"/>
      <c r="D1005" s="2"/>
    </row>
    <row r="1006" spans="1:4" x14ac:dyDescent="0.25">
      <c r="A1006" s="2"/>
      <c r="B1006" s="2"/>
      <c r="C1006" s="2"/>
      <c r="D1006" s="2"/>
    </row>
    <row r="1007" spans="1:4" x14ac:dyDescent="0.25">
      <c r="A1007" s="2"/>
      <c r="B1007" s="2"/>
      <c r="C1007" s="2"/>
      <c r="D1007" s="2"/>
    </row>
    <row r="1008" spans="1:4" x14ac:dyDescent="0.25">
      <c r="A1008" s="2"/>
      <c r="B1008" s="2"/>
      <c r="C1008" s="2"/>
      <c r="D1008" s="2"/>
    </row>
    <row r="1009" spans="1:4" x14ac:dyDescent="0.25">
      <c r="A1009" s="2"/>
      <c r="B1009" s="2"/>
      <c r="C1009" s="2"/>
      <c r="D1009" s="2"/>
    </row>
    <row r="1010" spans="1:4" x14ac:dyDescent="0.25">
      <c r="A1010" s="2"/>
      <c r="B1010" s="2"/>
      <c r="C1010" s="2"/>
      <c r="D1010" s="2"/>
    </row>
    <row r="1011" spans="1:4" x14ac:dyDescent="0.25">
      <c r="A1011" s="2"/>
      <c r="B1011" s="2"/>
      <c r="C1011" s="2"/>
      <c r="D1011" s="2"/>
    </row>
    <row r="1012" spans="1:4" x14ac:dyDescent="0.25">
      <c r="A1012" s="2"/>
      <c r="B1012" s="2"/>
      <c r="C1012" s="2"/>
      <c r="D1012" s="2"/>
    </row>
    <row r="1013" spans="1:4" x14ac:dyDescent="0.25">
      <c r="A1013" s="2"/>
      <c r="B1013" s="2"/>
      <c r="C1013" s="2"/>
      <c r="D1013" s="2"/>
    </row>
    <row r="1014" spans="1:4" x14ac:dyDescent="0.25">
      <c r="A1014" s="2"/>
      <c r="B1014" s="2"/>
      <c r="C1014" s="2"/>
      <c r="D1014" s="2"/>
    </row>
    <row r="1015" spans="1:4" x14ac:dyDescent="0.25">
      <c r="A1015" s="2"/>
      <c r="B1015" s="2"/>
      <c r="C1015" s="2"/>
      <c r="D1015" s="2"/>
    </row>
    <row r="1016" spans="1:4" x14ac:dyDescent="0.25">
      <c r="A1016" s="2"/>
      <c r="B1016" s="2"/>
      <c r="C1016" s="2"/>
      <c r="D1016" s="2"/>
    </row>
    <row r="1017" spans="1:4" x14ac:dyDescent="0.25">
      <c r="A1017" s="2"/>
      <c r="B1017" s="2"/>
      <c r="C1017" s="2"/>
      <c r="D1017" s="2"/>
    </row>
    <row r="1018" spans="1:4" x14ac:dyDescent="0.25">
      <c r="A1018" s="2"/>
      <c r="B1018" s="2"/>
      <c r="C1018" s="2"/>
      <c r="D1018" s="2"/>
    </row>
    <row r="1019" spans="1:4" x14ac:dyDescent="0.25">
      <c r="A1019" s="2"/>
      <c r="B1019" s="2"/>
      <c r="C1019" s="2"/>
      <c r="D1019" s="2"/>
    </row>
    <row r="1020" spans="1:4" x14ac:dyDescent="0.25">
      <c r="A1020" s="2"/>
      <c r="B1020" s="2"/>
      <c r="C1020" s="2"/>
      <c r="D1020" s="2"/>
    </row>
    <row r="1021" spans="1:4" x14ac:dyDescent="0.25">
      <c r="A1021" s="2"/>
      <c r="B1021" s="2"/>
      <c r="C1021" s="2"/>
      <c r="D1021" s="2"/>
    </row>
    <row r="1022" spans="1:4" x14ac:dyDescent="0.25">
      <c r="A1022" s="2"/>
      <c r="B1022" s="2"/>
      <c r="C1022" s="2"/>
      <c r="D1022" s="2"/>
    </row>
    <row r="1023" spans="1:4" x14ac:dyDescent="0.25">
      <c r="A1023" s="2"/>
      <c r="B1023" s="2"/>
      <c r="C1023" s="2"/>
      <c r="D1023" s="2"/>
    </row>
    <row r="1024" spans="1:4" x14ac:dyDescent="0.25">
      <c r="A1024" s="2"/>
      <c r="B1024" s="2"/>
      <c r="C1024" s="2"/>
      <c r="D1024" s="2"/>
    </row>
    <row r="1025" spans="1:4" x14ac:dyDescent="0.25">
      <c r="A1025" s="2"/>
      <c r="B1025" s="2"/>
      <c r="C1025" s="2"/>
      <c r="D1025" s="2"/>
    </row>
    <row r="1026" spans="1:4" x14ac:dyDescent="0.25">
      <c r="A1026" s="2"/>
      <c r="B1026" s="2"/>
      <c r="C1026" s="2"/>
      <c r="D1026" s="2"/>
    </row>
    <row r="1027" spans="1:4" x14ac:dyDescent="0.25">
      <c r="A1027" s="2"/>
      <c r="B1027" s="2"/>
      <c r="C1027" s="2"/>
      <c r="D1027" s="2"/>
    </row>
    <row r="1028" spans="1:4" x14ac:dyDescent="0.25">
      <c r="A1028" s="2"/>
      <c r="B1028" s="2"/>
      <c r="C1028" s="2"/>
      <c r="D1028" s="2"/>
    </row>
    <row r="1029" spans="1:4" x14ac:dyDescent="0.25">
      <c r="A1029" s="2"/>
      <c r="B1029" s="2"/>
      <c r="C1029" s="2"/>
      <c r="D1029" s="2"/>
    </row>
    <row r="1030" spans="1:4" x14ac:dyDescent="0.25">
      <c r="A1030" s="2"/>
      <c r="B1030" s="2"/>
      <c r="C1030" s="2"/>
      <c r="D1030" s="2"/>
    </row>
    <row r="1031" spans="1:4" x14ac:dyDescent="0.25">
      <c r="A1031" s="2"/>
      <c r="B1031" s="2"/>
      <c r="C1031" s="2"/>
      <c r="D1031" s="2"/>
    </row>
    <row r="1032" spans="1:4" x14ac:dyDescent="0.25">
      <c r="A1032" s="2"/>
      <c r="B1032" s="2"/>
      <c r="C1032" s="2"/>
      <c r="D1032" s="2"/>
    </row>
    <row r="1033" spans="1:4" x14ac:dyDescent="0.25">
      <c r="A1033" s="2"/>
      <c r="B1033" s="2"/>
      <c r="C1033" s="2"/>
      <c r="D1033" s="2"/>
    </row>
    <row r="1034" spans="1:4" x14ac:dyDescent="0.25">
      <c r="A1034" s="2"/>
      <c r="B1034" s="2"/>
      <c r="C1034" s="2"/>
      <c r="D1034" s="2"/>
    </row>
    <row r="1035" spans="1:4" x14ac:dyDescent="0.25">
      <c r="A1035" s="2"/>
      <c r="B1035" s="2"/>
      <c r="C1035" s="2"/>
      <c r="D1035" s="2"/>
    </row>
    <row r="1036" spans="1:4" x14ac:dyDescent="0.25">
      <c r="A1036" s="2"/>
      <c r="B1036" s="2"/>
      <c r="C1036" s="2"/>
      <c r="D1036" s="2"/>
    </row>
    <row r="1037" spans="1:4" x14ac:dyDescent="0.25">
      <c r="A1037" s="2"/>
      <c r="B1037" s="2"/>
      <c r="C1037" s="2"/>
      <c r="D1037" s="2"/>
    </row>
    <row r="1038" spans="1:4" x14ac:dyDescent="0.25">
      <c r="A1038" s="2"/>
      <c r="B1038" s="2"/>
      <c r="C1038" s="2"/>
      <c r="D1038" s="2"/>
    </row>
    <row r="1039" spans="1:4" x14ac:dyDescent="0.25">
      <c r="A1039" s="2"/>
      <c r="B1039" s="2"/>
      <c r="C1039" s="2"/>
      <c r="D1039" s="2"/>
    </row>
    <row r="1040" spans="1:4" x14ac:dyDescent="0.25">
      <c r="A1040" s="2"/>
      <c r="B1040" s="2"/>
      <c r="C1040" s="2"/>
      <c r="D1040" s="2"/>
    </row>
    <row r="1041" spans="1:4" x14ac:dyDescent="0.25">
      <c r="A1041" s="2"/>
      <c r="B1041" s="2"/>
      <c r="C1041" s="2"/>
      <c r="D1041" s="2"/>
    </row>
    <row r="1042" spans="1:4" x14ac:dyDescent="0.25">
      <c r="A1042" s="2"/>
      <c r="B1042" s="2"/>
      <c r="C1042" s="2"/>
      <c r="D1042" s="2"/>
    </row>
    <row r="1043" spans="1:4" x14ac:dyDescent="0.25">
      <c r="A1043" s="2"/>
      <c r="B1043" s="2"/>
      <c r="C1043" s="2"/>
      <c r="D1043" s="2"/>
    </row>
    <row r="1044" spans="1:4" x14ac:dyDescent="0.25">
      <c r="A1044" s="2"/>
      <c r="B1044" s="2"/>
      <c r="C1044" s="2"/>
      <c r="D1044" s="2"/>
    </row>
    <row r="1045" spans="1:4" x14ac:dyDescent="0.25">
      <c r="A1045" s="2"/>
      <c r="B1045" s="2"/>
      <c r="C1045" s="2"/>
      <c r="D1045" s="2"/>
    </row>
    <row r="1046" spans="1:4" x14ac:dyDescent="0.25">
      <c r="A1046" s="2"/>
      <c r="B1046" s="2"/>
      <c r="C1046" s="2"/>
      <c r="D1046" s="2"/>
    </row>
    <row r="1047" spans="1:4" x14ac:dyDescent="0.25">
      <c r="A1047" s="2"/>
      <c r="B1047" s="2"/>
      <c r="C1047" s="2"/>
      <c r="D1047" s="2"/>
    </row>
    <row r="1048" spans="1:4" x14ac:dyDescent="0.25">
      <c r="A1048" s="2"/>
      <c r="B1048" s="2"/>
      <c r="C1048" s="2"/>
      <c r="D1048" s="2"/>
    </row>
    <row r="1049" spans="1:4" x14ac:dyDescent="0.25">
      <c r="A1049" s="2"/>
      <c r="B1049" s="2"/>
      <c r="C1049" s="2"/>
      <c r="D1049" s="2"/>
    </row>
    <row r="1050" spans="1:4" x14ac:dyDescent="0.25">
      <c r="A1050" s="2"/>
      <c r="B1050" s="2"/>
      <c r="C1050" s="2"/>
      <c r="D1050" s="2"/>
    </row>
    <row r="1051" spans="1:4" x14ac:dyDescent="0.25">
      <c r="A1051" s="2"/>
      <c r="B1051" s="2"/>
      <c r="C1051" s="2"/>
      <c r="D1051" s="2"/>
    </row>
    <row r="1052" spans="1:4" x14ac:dyDescent="0.25">
      <c r="A1052" s="2"/>
      <c r="B1052" s="2"/>
      <c r="C1052" s="2"/>
      <c r="D1052" s="2"/>
    </row>
    <row r="1053" spans="1:4" x14ac:dyDescent="0.25">
      <c r="A1053" s="2"/>
      <c r="B1053" s="2"/>
      <c r="C1053" s="2"/>
      <c r="D1053" s="2"/>
    </row>
    <row r="1054" spans="1:4" x14ac:dyDescent="0.25">
      <c r="A1054" s="2"/>
      <c r="B1054" s="2"/>
      <c r="C1054" s="2"/>
      <c r="D1054" s="2"/>
    </row>
    <row r="1055" spans="1:4" x14ac:dyDescent="0.25">
      <c r="A1055" s="2"/>
      <c r="B1055" s="2"/>
      <c r="C1055" s="2"/>
      <c r="D1055" s="2"/>
    </row>
    <row r="1056" spans="1:4" x14ac:dyDescent="0.25">
      <c r="A1056" s="2"/>
      <c r="B1056" s="2"/>
      <c r="C1056" s="2"/>
      <c r="D1056" s="2"/>
    </row>
    <row r="1057" spans="1:4" x14ac:dyDescent="0.25">
      <c r="A1057" s="2"/>
      <c r="B1057" s="2"/>
      <c r="C1057" s="2"/>
      <c r="D1057" s="2"/>
    </row>
    <row r="1058" spans="1:4" x14ac:dyDescent="0.25">
      <c r="A1058" s="2"/>
      <c r="B1058" s="2"/>
      <c r="C1058" s="2"/>
      <c r="D1058" s="2"/>
    </row>
    <row r="1059" spans="1:4" x14ac:dyDescent="0.25">
      <c r="A1059" s="2"/>
      <c r="B1059" s="2"/>
      <c r="C1059" s="2"/>
      <c r="D1059" s="2"/>
    </row>
    <row r="1060" spans="1:4" x14ac:dyDescent="0.25">
      <c r="A1060" s="2"/>
      <c r="B1060" s="2"/>
      <c r="C1060" s="2"/>
      <c r="D1060" s="2"/>
    </row>
    <row r="1061" spans="1:4" x14ac:dyDescent="0.25">
      <c r="A1061" s="2"/>
      <c r="B1061" s="2"/>
      <c r="C1061" s="2"/>
      <c r="D1061" s="2"/>
    </row>
    <row r="1062" spans="1:4" x14ac:dyDescent="0.25">
      <c r="A1062" s="2"/>
      <c r="B1062" s="2"/>
      <c r="C1062" s="2"/>
      <c r="D1062" s="2"/>
    </row>
    <row r="1063" spans="1:4" x14ac:dyDescent="0.25">
      <c r="A1063" s="2"/>
      <c r="B1063" s="2"/>
      <c r="C1063" s="2"/>
      <c r="D1063" s="2"/>
    </row>
    <row r="1064" spans="1:4" x14ac:dyDescent="0.25">
      <c r="A1064" s="2"/>
      <c r="B1064" s="2"/>
      <c r="C1064" s="2"/>
      <c r="D1064" s="2"/>
    </row>
    <row r="1065" spans="1:4" x14ac:dyDescent="0.25">
      <c r="A1065" s="2"/>
      <c r="B1065" s="2"/>
      <c r="C1065" s="2"/>
      <c r="D1065" s="2"/>
    </row>
    <row r="1066" spans="1:4" x14ac:dyDescent="0.25">
      <c r="A1066" s="2"/>
      <c r="B1066" s="2"/>
      <c r="C1066" s="2"/>
      <c r="D1066" s="2"/>
    </row>
    <row r="1067" spans="1:4" x14ac:dyDescent="0.25">
      <c r="A1067" s="2"/>
      <c r="B1067" s="2"/>
      <c r="C1067" s="2"/>
      <c r="D1067" s="2"/>
    </row>
    <row r="1068" spans="1:4" x14ac:dyDescent="0.25">
      <c r="A1068" s="2"/>
      <c r="B1068" s="2"/>
      <c r="C1068" s="2"/>
      <c r="D1068" s="2"/>
    </row>
    <row r="1069" spans="1:4" x14ac:dyDescent="0.25">
      <c r="A1069" s="2"/>
      <c r="B1069" s="2"/>
      <c r="C1069" s="2"/>
      <c r="D1069" s="2"/>
    </row>
    <row r="1070" spans="1:4" x14ac:dyDescent="0.25">
      <c r="A1070" s="2"/>
      <c r="B1070" s="2"/>
      <c r="C1070" s="2"/>
      <c r="D1070" s="2"/>
    </row>
    <row r="1071" spans="1:4" x14ac:dyDescent="0.25">
      <c r="A1071" s="2"/>
      <c r="B1071" s="2"/>
      <c r="C1071" s="2"/>
      <c r="D1071" s="2"/>
    </row>
    <row r="1072" spans="1:4" x14ac:dyDescent="0.25">
      <c r="A1072" s="2"/>
      <c r="B1072" s="2"/>
      <c r="C1072" s="2"/>
      <c r="D1072" s="2"/>
    </row>
    <row r="1073" spans="1:4" x14ac:dyDescent="0.25">
      <c r="A1073" s="2"/>
      <c r="B1073" s="2"/>
      <c r="C1073" s="2"/>
      <c r="D1073" s="2"/>
    </row>
    <row r="1074" spans="1:4" x14ac:dyDescent="0.25">
      <c r="A1074" s="2"/>
      <c r="B1074" s="2"/>
      <c r="C1074" s="2"/>
      <c r="D1074" s="2"/>
    </row>
    <row r="1075" spans="1:4" x14ac:dyDescent="0.25">
      <c r="A1075" s="2"/>
      <c r="B1075" s="2"/>
      <c r="C1075" s="2"/>
      <c r="D1075" s="2"/>
    </row>
    <row r="1076" spans="1:4" x14ac:dyDescent="0.25">
      <c r="A1076" s="2"/>
      <c r="B1076" s="2"/>
      <c r="C1076" s="2"/>
      <c r="D1076" s="2"/>
    </row>
    <row r="1077" spans="1:4" x14ac:dyDescent="0.25">
      <c r="A1077" s="2"/>
      <c r="B1077" s="2"/>
      <c r="C1077" s="2"/>
      <c r="D1077" s="2"/>
    </row>
    <row r="1078" spans="1:4" x14ac:dyDescent="0.25">
      <c r="A1078" s="2"/>
      <c r="B1078" s="2"/>
      <c r="C1078" s="2"/>
      <c r="D1078" s="2"/>
    </row>
    <row r="1079" spans="1:4" x14ac:dyDescent="0.25">
      <c r="A1079" s="2"/>
      <c r="B1079" s="2"/>
      <c r="C1079" s="2"/>
      <c r="D1079" s="2"/>
    </row>
    <row r="1080" spans="1:4" x14ac:dyDescent="0.25">
      <c r="A1080" s="2"/>
      <c r="B1080" s="2"/>
      <c r="C1080" s="2"/>
      <c r="D1080" s="2"/>
    </row>
    <row r="1081" spans="1:4" x14ac:dyDescent="0.25">
      <c r="A1081" s="2"/>
      <c r="B1081" s="2"/>
      <c r="C1081" s="2"/>
      <c r="D1081" s="2"/>
    </row>
    <row r="1082" spans="1:4" x14ac:dyDescent="0.25">
      <c r="A1082" s="2"/>
      <c r="B1082" s="2"/>
      <c r="C1082" s="2"/>
      <c r="D1082" s="2"/>
    </row>
    <row r="1083" spans="1:4" x14ac:dyDescent="0.25">
      <c r="A1083" s="2"/>
      <c r="B1083" s="2"/>
      <c r="C1083" s="2"/>
      <c r="D1083" s="2"/>
    </row>
    <row r="1084" spans="1:4" x14ac:dyDescent="0.25">
      <c r="A1084" s="2"/>
      <c r="B1084" s="2"/>
      <c r="C1084" s="2"/>
      <c r="D1084" s="2"/>
    </row>
    <row r="1085" spans="1:4" x14ac:dyDescent="0.25">
      <c r="A1085" s="2"/>
      <c r="B1085" s="2"/>
      <c r="C1085" s="2"/>
      <c r="D1085" s="2"/>
    </row>
    <row r="1086" spans="1:4" x14ac:dyDescent="0.25">
      <c r="A1086" s="2"/>
      <c r="B1086" s="2"/>
      <c r="C1086" s="2"/>
      <c r="D1086" s="2"/>
    </row>
    <row r="1087" spans="1:4" x14ac:dyDescent="0.25">
      <c r="A1087" s="2"/>
      <c r="B1087" s="2"/>
      <c r="C1087" s="2"/>
      <c r="D1087" s="2"/>
    </row>
    <row r="1088" spans="1:4" x14ac:dyDescent="0.25">
      <c r="A1088" s="2"/>
      <c r="B1088" s="2"/>
      <c r="C1088" s="2"/>
      <c r="D1088" s="2"/>
    </row>
    <row r="1089" spans="1:4" x14ac:dyDescent="0.25">
      <c r="A1089" s="2"/>
      <c r="B1089" s="2"/>
      <c r="C1089" s="2"/>
      <c r="D1089" s="2"/>
    </row>
    <row r="1090" spans="1:4" x14ac:dyDescent="0.25">
      <c r="A1090" s="2"/>
      <c r="B1090" s="2"/>
      <c r="C1090" s="2"/>
      <c r="D1090" s="2"/>
    </row>
    <row r="1091" spans="1:4" x14ac:dyDescent="0.25">
      <c r="A1091" s="2"/>
      <c r="B1091" s="2"/>
      <c r="C1091" s="2"/>
      <c r="D1091" s="2"/>
    </row>
    <row r="1092" spans="1:4" x14ac:dyDescent="0.25">
      <c r="A1092" s="2"/>
      <c r="B1092" s="2"/>
      <c r="C1092" s="2"/>
      <c r="D1092" s="2"/>
    </row>
    <row r="1093" spans="1:4" x14ac:dyDescent="0.25">
      <c r="A1093" s="2"/>
      <c r="B1093" s="2"/>
      <c r="C1093" s="2"/>
      <c r="D1093" s="2"/>
    </row>
    <row r="1094" spans="1:4" x14ac:dyDescent="0.25">
      <c r="A1094" s="2"/>
      <c r="B1094" s="2"/>
      <c r="C1094" s="2"/>
      <c r="D1094" s="2"/>
    </row>
    <row r="1095" spans="1:4" x14ac:dyDescent="0.25">
      <c r="A1095" s="2"/>
      <c r="B1095" s="2"/>
      <c r="C1095" s="2"/>
      <c r="D1095" s="2"/>
    </row>
    <row r="1096" spans="1:4" x14ac:dyDescent="0.25">
      <c r="A1096" s="2"/>
      <c r="B1096" s="2"/>
      <c r="C1096" s="2"/>
      <c r="D1096" s="2"/>
    </row>
    <row r="1097" spans="1:4" x14ac:dyDescent="0.25">
      <c r="A1097" s="2"/>
      <c r="B1097" s="2"/>
      <c r="C1097" s="2"/>
      <c r="D1097" s="2"/>
    </row>
    <row r="1098" spans="1:4" x14ac:dyDescent="0.25">
      <c r="A1098" s="2"/>
      <c r="B1098" s="2"/>
      <c r="C1098" s="2"/>
      <c r="D1098" s="2"/>
    </row>
    <row r="1099" spans="1:4" x14ac:dyDescent="0.25">
      <c r="A1099" s="2"/>
      <c r="B1099" s="2"/>
      <c r="C1099" s="2"/>
      <c r="D1099" s="2"/>
    </row>
    <row r="1100" spans="1:4" x14ac:dyDescent="0.25">
      <c r="A1100" s="2"/>
      <c r="B1100" s="2"/>
      <c r="C1100" s="2"/>
      <c r="D1100" s="2"/>
    </row>
    <row r="1101" spans="1:4" x14ac:dyDescent="0.25">
      <c r="A1101" s="2"/>
      <c r="B1101" s="2"/>
      <c r="C1101" s="2"/>
      <c r="D1101" s="2"/>
    </row>
    <row r="1102" spans="1:4" x14ac:dyDescent="0.25">
      <c r="A1102" s="2"/>
      <c r="B1102" s="2"/>
      <c r="C1102" s="2"/>
      <c r="D1102" s="2"/>
    </row>
    <row r="1103" spans="1:4" x14ac:dyDescent="0.25">
      <c r="A1103" s="2"/>
      <c r="B1103" s="2"/>
      <c r="C1103" s="2"/>
      <c r="D1103" s="2"/>
    </row>
    <row r="1104" spans="1:4" x14ac:dyDescent="0.25">
      <c r="A1104" s="2"/>
      <c r="B1104" s="2"/>
      <c r="C1104" s="2"/>
      <c r="D1104" s="2"/>
    </row>
    <row r="1105" spans="1:4" x14ac:dyDescent="0.25">
      <c r="A1105" s="2"/>
      <c r="B1105" s="2"/>
      <c r="C1105" s="2"/>
      <c r="D1105" s="2"/>
    </row>
    <row r="1106" spans="1:4" x14ac:dyDescent="0.25">
      <c r="A1106" s="2"/>
      <c r="B1106" s="2"/>
      <c r="C1106" s="2"/>
      <c r="D1106" s="2"/>
    </row>
    <row r="1107" spans="1:4" x14ac:dyDescent="0.25">
      <c r="A1107" s="2"/>
      <c r="B1107" s="2"/>
      <c r="C1107" s="2"/>
      <c r="D1107" s="2"/>
    </row>
    <row r="1108" spans="1:4" x14ac:dyDescent="0.25">
      <c r="A1108" s="2"/>
      <c r="B1108" s="2"/>
      <c r="C1108" s="2"/>
      <c r="D1108" s="2"/>
    </row>
    <row r="1109" spans="1:4" x14ac:dyDescent="0.25">
      <c r="A1109" s="2"/>
      <c r="B1109" s="2"/>
      <c r="C1109" s="2"/>
      <c r="D1109" s="2"/>
    </row>
    <row r="1110" spans="1:4" x14ac:dyDescent="0.25">
      <c r="A1110" s="2"/>
      <c r="B1110" s="2"/>
      <c r="C1110" s="2"/>
      <c r="D1110" s="2"/>
    </row>
    <row r="1111" spans="1:4" x14ac:dyDescent="0.25">
      <c r="A1111" s="2"/>
      <c r="B1111" s="2"/>
      <c r="C1111" s="2"/>
      <c r="D1111" s="2"/>
    </row>
    <row r="1112" spans="1:4" x14ac:dyDescent="0.25">
      <c r="A1112" s="2"/>
      <c r="B1112" s="2"/>
      <c r="C1112" s="2"/>
      <c r="D1112" s="2"/>
    </row>
    <row r="1113" spans="1:4" x14ac:dyDescent="0.25">
      <c r="A1113" s="2"/>
      <c r="B1113" s="2"/>
      <c r="C1113" s="2"/>
      <c r="D1113" s="2"/>
    </row>
    <row r="1114" spans="1:4" x14ac:dyDescent="0.25">
      <c r="A1114" s="2"/>
      <c r="B1114" s="2"/>
      <c r="C1114" s="2"/>
      <c r="D1114" s="2"/>
    </row>
    <row r="1115" spans="1:4" x14ac:dyDescent="0.25">
      <c r="A1115" s="2"/>
      <c r="B1115" s="2"/>
      <c r="C1115" s="2"/>
      <c r="D1115" s="2"/>
    </row>
    <row r="1116" spans="1:4" x14ac:dyDescent="0.25">
      <c r="A1116" s="2"/>
      <c r="B1116" s="2"/>
      <c r="C1116" s="2"/>
      <c r="D1116" s="2"/>
    </row>
    <row r="1117" spans="1:4" x14ac:dyDescent="0.25">
      <c r="A1117" s="2"/>
      <c r="B1117" s="2"/>
      <c r="C1117" s="2"/>
      <c r="D1117" s="2"/>
    </row>
    <row r="1118" spans="1:4" x14ac:dyDescent="0.25">
      <c r="A1118" s="2"/>
      <c r="B1118" s="2"/>
      <c r="C1118" s="2"/>
      <c r="D1118" s="2"/>
    </row>
    <row r="1119" spans="1:4" x14ac:dyDescent="0.25">
      <c r="A1119" s="2"/>
      <c r="B1119" s="2"/>
      <c r="C1119" s="2"/>
      <c r="D1119" s="2"/>
    </row>
    <row r="1120" spans="1:4" x14ac:dyDescent="0.25">
      <c r="A1120" s="2"/>
      <c r="B1120" s="2"/>
      <c r="C1120" s="2"/>
      <c r="D1120" s="2"/>
    </row>
    <row r="1121" spans="1:4" x14ac:dyDescent="0.25">
      <c r="A1121" s="2"/>
      <c r="B1121" s="2"/>
      <c r="C1121" s="2"/>
      <c r="D1121" s="2"/>
    </row>
    <row r="1122" spans="1:4" x14ac:dyDescent="0.25">
      <c r="A1122" s="2"/>
      <c r="B1122" s="2"/>
      <c r="C1122" s="2"/>
      <c r="D1122" s="2"/>
    </row>
    <row r="1123" spans="1:4" x14ac:dyDescent="0.25">
      <c r="A1123" s="2"/>
      <c r="B1123" s="2"/>
      <c r="C1123" s="2"/>
      <c r="D1123" s="2"/>
    </row>
    <row r="1124" spans="1:4" x14ac:dyDescent="0.25">
      <c r="A1124" s="2"/>
      <c r="B1124" s="2"/>
      <c r="C1124" s="2"/>
      <c r="D1124" s="2"/>
    </row>
    <row r="1125" spans="1:4" x14ac:dyDescent="0.25">
      <c r="A1125" s="2"/>
      <c r="B1125" s="2"/>
      <c r="C1125" s="2"/>
      <c r="D1125" s="2"/>
    </row>
    <row r="1126" spans="1:4" x14ac:dyDescent="0.25">
      <c r="A1126" s="2"/>
      <c r="B1126" s="2"/>
      <c r="C1126" s="2"/>
      <c r="D1126" s="2"/>
    </row>
    <row r="1127" spans="1:4" x14ac:dyDescent="0.25">
      <c r="A1127" s="2"/>
      <c r="B1127" s="2"/>
      <c r="C1127" s="2"/>
      <c r="D1127" s="2"/>
    </row>
    <row r="1128" spans="1:4" x14ac:dyDescent="0.25">
      <c r="A1128" s="2"/>
      <c r="B1128" s="2"/>
      <c r="C1128" s="2"/>
      <c r="D1128" s="2"/>
    </row>
    <row r="1129" spans="1:4" x14ac:dyDescent="0.25">
      <c r="A1129" s="2"/>
      <c r="B1129" s="2"/>
      <c r="C1129" s="2"/>
      <c r="D1129" s="2"/>
    </row>
    <row r="1130" spans="1:4" x14ac:dyDescent="0.25">
      <c r="A1130" s="2"/>
      <c r="B1130" s="2"/>
      <c r="C1130" s="2"/>
      <c r="D1130" s="2"/>
    </row>
    <row r="1131" spans="1:4" x14ac:dyDescent="0.25">
      <c r="A1131" s="2"/>
      <c r="B1131" s="2"/>
      <c r="C1131" s="2"/>
      <c r="D1131" s="2"/>
    </row>
    <row r="1132" spans="1:4" x14ac:dyDescent="0.25">
      <c r="A1132" s="2"/>
      <c r="B1132" s="2"/>
      <c r="C1132" s="2"/>
      <c r="D1132" s="2"/>
    </row>
    <row r="1133" spans="1:4" x14ac:dyDescent="0.25">
      <c r="A1133" s="2"/>
      <c r="B1133" s="2"/>
      <c r="C1133" s="2"/>
      <c r="D1133" s="2"/>
    </row>
    <row r="1134" spans="1:4" x14ac:dyDescent="0.25">
      <c r="A1134" s="2"/>
      <c r="B1134" s="2"/>
      <c r="C1134" s="2"/>
      <c r="D1134" s="2"/>
    </row>
    <row r="1135" spans="1:4" x14ac:dyDescent="0.25">
      <c r="A1135" s="2"/>
      <c r="B1135" s="2"/>
      <c r="C1135" s="2"/>
      <c r="D1135" s="2"/>
    </row>
    <row r="1136" spans="1:4" x14ac:dyDescent="0.25">
      <c r="A1136" s="2"/>
      <c r="B1136" s="2"/>
      <c r="C1136" s="2"/>
      <c r="D1136" s="2"/>
    </row>
    <row r="1137" spans="1:4" x14ac:dyDescent="0.25">
      <c r="A1137" s="2"/>
      <c r="B1137" s="2"/>
      <c r="C1137" s="2"/>
      <c r="D1137" s="2"/>
    </row>
    <row r="1138" spans="1:4" x14ac:dyDescent="0.25">
      <c r="A1138" s="2"/>
      <c r="B1138" s="2"/>
      <c r="C1138" s="2"/>
      <c r="D1138" s="2"/>
    </row>
    <row r="1139" spans="1:4" x14ac:dyDescent="0.25">
      <c r="A1139" s="2"/>
      <c r="B1139" s="2"/>
      <c r="C1139" s="2"/>
      <c r="D1139" s="2"/>
    </row>
    <row r="1140" spans="1:4" x14ac:dyDescent="0.25">
      <c r="A1140" s="2"/>
      <c r="B1140" s="2"/>
      <c r="C1140" s="2"/>
      <c r="D1140" s="2"/>
    </row>
    <row r="1141" spans="1:4" x14ac:dyDescent="0.25">
      <c r="A1141" s="2"/>
      <c r="B1141" s="2"/>
      <c r="C1141" s="2"/>
      <c r="D1141" s="2"/>
    </row>
    <row r="1142" spans="1:4" x14ac:dyDescent="0.25">
      <c r="A1142" s="2"/>
      <c r="B1142" s="2"/>
      <c r="C1142" s="2"/>
      <c r="D1142" s="2"/>
    </row>
    <row r="1143" spans="1:4" x14ac:dyDescent="0.25">
      <c r="A1143" s="2"/>
      <c r="B1143" s="2"/>
      <c r="C1143" s="2"/>
      <c r="D1143" s="2"/>
    </row>
    <row r="1144" spans="1:4" x14ac:dyDescent="0.25">
      <c r="A1144" s="2"/>
      <c r="B1144" s="2"/>
      <c r="C1144" s="2"/>
      <c r="D1144" s="2"/>
    </row>
    <row r="1145" spans="1:4" x14ac:dyDescent="0.25">
      <c r="A1145" s="2"/>
      <c r="B1145" s="2"/>
      <c r="C1145" s="2"/>
      <c r="D1145" s="2"/>
    </row>
    <row r="1146" spans="1:4" x14ac:dyDescent="0.25">
      <c r="A1146" s="2"/>
      <c r="B1146" s="2"/>
      <c r="C1146" s="2"/>
      <c r="D1146" s="2"/>
    </row>
    <row r="1147" spans="1:4" x14ac:dyDescent="0.25">
      <c r="A1147" s="2"/>
      <c r="B1147" s="2"/>
      <c r="C1147" s="2"/>
      <c r="D1147" s="2"/>
    </row>
    <row r="1148" spans="1:4" x14ac:dyDescent="0.25">
      <c r="A1148" s="2"/>
      <c r="B1148" s="2"/>
      <c r="C1148" s="2"/>
      <c r="D1148" s="2"/>
    </row>
    <row r="1149" spans="1:4" x14ac:dyDescent="0.25">
      <c r="A1149" s="2"/>
      <c r="B1149" s="2"/>
      <c r="C1149" s="2"/>
      <c r="D1149" s="2"/>
    </row>
    <row r="1150" spans="1:4" x14ac:dyDescent="0.25">
      <c r="A1150" s="2"/>
      <c r="B1150" s="2"/>
      <c r="C1150" s="2"/>
      <c r="D1150" s="2"/>
    </row>
    <row r="1151" spans="1:4" x14ac:dyDescent="0.25">
      <c r="A1151" s="2"/>
      <c r="B1151" s="2"/>
      <c r="C1151" s="2"/>
      <c r="D1151" s="2"/>
    </row>
    <row r="1152" spans="1:4" x14ac:dyDescent="0.25">
      <c r="A1152" s="2"/>
      <c r="B1152" s="2"/>
      <c r="C1152" s="2"/>
      <c r="D1152" s="2"/>
    </row>
    <row r="1153" spans="1:4" x14ac:dyDescent="0.25">
      <c r="A1153" s="2"/>
      <c r="B1153" s="2"/>
      <c r="C1153" s="2"/>
      <c r="D1153" s="2"/>
    </row>
    <row r="1154" spans="1:4" x14ac:dyDescent="0.25">
      <c r="A1154" s="2"/>
      <c r="B1154" s="2"/>
      <c r="C1154" s="2"/>
      <c r="D1154" s="2"/>
    </row>
    <row r="1155" spans="1:4" x14ac:dyDescent="0.25">
      <c r="A1155" s="2"/>
      <c r="B1155" s="2"/>
      <c r="C1155" s="2"/>
      <c r="D1155" s="2"/>
    </row>
    <row r="1156" spans="1:4" x14ac:dyDescent="0.25">
      <c r="A1156" s="2"/>
      <c r="B1156" s="2"/>
      <c r="C1156" s="2"/>
      <c r="D1156" s="2"/>
    </row>
    <row r="1157" spans="1:4" x14ac:dyDescent="0.25">
      <c r="A1157" s="2"/>
      <c r="B1157" s="2"/>
      <c r="C1157" s="2"/>
      <c r="D1157" s="2"/>
    </row>
    <row r="1158" spans="1:4" x14ac:dyDescent="0.25">
      <c r="A1158" s="2"/>
      <c r="B1158" s="2"/>
      <c r="C1158" s="2"/>
      <c r="D1158" s="2"/>
    </row>
    <row r="1159" spans="1:4" x14ac:dyDescent="0.25">
      <c r="A1159" s="2"/>
      <c r="B1159" s="2"/>
      <c r="C1159" s="2"/>
      <c r="D1159" s="2"/>
    </row>
    <row r="1160" spans="1:4" x14ac:dyDescent="0.25">
      <c r="A1160" s="2"/>
      <c r="B1160" s="2"/>
      <c r="C1160" s="2"/>
      <c r="D1160" s="2"/>
    </row>
    <row r="1161" spans="1:4" x14ac:dyDescent="0.25">
      <c r="A1161" s="2"/>
      <c r="B1161" s="2"/>
      <c r="C1161" s="2"/>
      <c r="D1161" s="2"/>
    </row>
    <row r="1162" spans="1:4" x14ac:dyDescent="0.25">
      <c r="A1162" s="2"/>
      <c r="B1162" s="2"/>
      <c r="C1162" s="2"/>
      <c r="D1162" s="2"/>
    </row>
    <row r="1163" spans="1:4" x14ac:dyDescent="0.25">
      <c r="A1163" s="2"/>
      <c r="B1163" s="2"/>
      <c r="C1163" s="2"/>
      <c r="D1163" s="2"/>
    </row>
    <row r="1164" spans="1:4" x14ac:dyDescent="0.25">
      <c r="A1164" s="2"/>
      <c r="B1164" s="2"/>
      <c r="C1164" s="2"/>
      <c r="D1164" s="2"/>
    </row>
    <row r="1165" spans="1:4" x14ac:dyDescent="0.25">
      <c r="A1165" s="2"/>
      <c r="B1165" s="2"/>
      <c r="C1165" s="2"/>
      <c r="D1165" s="2"/>
    </row>
    <row r="1166" spans="1:4" x14ac:dyDescent="0.25">
      <c r="A1166" s="2"/>
      <c r="B1166" s="2"/>
      <c r="C1166" s="2"/>
      <c r="D1166" s="2"/>
    </row>
    <row r="1167" spans="1:4" x14ac:dyDescent="0.25">
      <c r="A1167" s="2"/>
      <c r="B1167" s="2"/>
      <c r="C1167" s="2"/>
      <c r="D1167" s="2"/>
    </row>
    <row r="1168" spans="1:4" x14ac:dyDescent="0.25">
      <c r="A1168" s="2"/>
      <c r="B1168" s="2"/>
      <c r="C1168" s="2"/>
      <c r="D1168" s="2"/>
    </row>
    <row r="1169" spans="1:4" x14ac:dyDescent="0.25">
      <c r="A1169" s="2"/>
      <c r="B1169" s="2"/>
      <c r="C1169" s="2"/>
      <c r="D1169" s="2"/>
    </row>
    <row r="1170" spans="1:4" x14ac:dyDescent="0.25">
      <c r="A1170" s="2"/>
      <c r="B1170" s="2"/>
      <c r="C1170" s="2"/>
      <c r="D1170" s="2"/>
    </row>
    <row r="1171" spans="1:4" x14ac:dyDescent="0.25">
      <c r="A1171" s="2"/>
      <c r="B1171" s="2"/>
      <c r="C1171" s="2"/>
      <c r="D1171" s="2"/>
    </row>
    <row r="1172" spans="1:4" x14ac:dyDescent="0.25">
      <c r="A1172" s="2"/>
      <c r="B1172" s="2"/>
      <c r="C1172" s="2"/>
      <c r="D1172" s="2"/>
    </row>
    <row r="1173" spans="1:4" x14ac:dyDescent="0.25">
      <c r="A1173" s="2"/>
      <c r="B1173" s="2"/>
      <c r="C1173" s="2"/>
      <c r="D1173" s="2"/>
    </row>
    <row r="1174" spans="1:4" x14ac:dyDescent="0.25">
      <c r="A1174" s="2"/>
      <c r="B1174" s="2"/>
      <c r="C1174" s="2"/>
      <c r="D1174" s="2"/>
    </row>
    <row r="1175" spans="1:4" x14ac:dyDescent="0.25">
      <c r="A1175" s="2"/>
      <c r="B1175" s="2"/>
      <c r="C1175" s="2"/>
      <c r="D1175" s="2"/>
    </row>
    <row r="1176" spans="1:4" x14ac:dyDescent="0.25">
      <c r="A1176" s="2"/>
      <c r="B1176" s="2"/>
      <c r="C1176" s="2"/>
      <c r="D1176" s="2"/>
    </row>
    <row r="1177" spans="1:4" x14ac:dyDescent="0.25">
      <c r="A1177" s="2"/>
      <c r="B1177" s="2"/>
      <c r="C1177" s="2"/>
      <c r="D1177" s="2"/>
    </row>
    <row r="1178" spans="1:4" x14ac:dyDescent="0.25">
      <c r="A1178" s="2"/>
      <c r="B1178" s="2"/>
      <c r="C1178" s="2"/>
      <c r="D1178" s="2"/>
    </row>
    <row r="1179" spans="1:4" x14ac:dyDescent="0.25">
      <c r="A1179" s="2"/>
      <c r="B1179" s="2"/>
      <c r="C1179" s="2"/>
      <c r="D1179" s="2"/>
    </row>
    <row r="1180" spans="1:4" x14ac:dyDescent="0.25">
      <c r="A1180" s="2"/>
      <c r="B1180" s="2"/>
      <c r="C1180" s="2"/>
      <c r="D1180" s="2"/>
    </row>
    <row r="1181" spans="1:4" x14ac:dyDescent="0.25">
      <c r="A1181" s="2"/>
      <c r="B1181" s="2"/>
      <c r="C1181" s="2"/>
      <c r="D1181" s="2"/>
    </row>
    <row r="1182" spans="1:4" x14ac:dyDescent="0.25">
      <c r="A1182" s="2"/>
      <c r="B1182" s="2"/>
      <c r="C1182" s="2"/>
      <c r="D1182" s="2"/>
    </row>
    <row r="1183" spans="1:4" x14ac:dyDescent="0.25">
      <c r="A1183" s="2"/>
      <c r="B1183" s="2"/>
      <c r="C1183" s="2"/>
      <c r="D1183" s="2"/>
    </row>
    <row r="1184" spans="1:4" x14ac:dyDescent="0.25">
      <c r="A1184" s="2"/>
      <c r="B1184" s="2"/>
      <c r="C1184" s="2"/>
      <c r="D1184" s="2"/>
    </row>
    <row r="1185" spans="1:4" x14ac:dyDescent="0.25">
      <c r="A1185" s="2"/>
      <c r="B1185" s="2"/>
      <c r="C1185" s="2"/>
      <c r="D1185" s="2"/>
    </row>
    <row r="1186" spans="1:4" x14ac:dyDescent="0.25">
      <c r="A1186" s="2"/>
      <c r="B1186" s="2"/>
      <c r="C1186" s="2"/>
      <c r="D1186" s="2"/>
    </row>
    <row r="1187" spans="1:4" x14ac:dyDescent="0.25">
      <c r="A1187" s="2"/>
      <c r="B1187" s="2"/>
      <c r="C1187" s="2"/>
      <c r="D1187" s="2"/>
    </row>
    <row r="1188" spans="1:4" x14ac:dyDescent="0.25">
      <c r="A1188" s="2"/>
      <c r="B1188" s="2"/>
      <c r="C1188" s="2"/>
      <c r="D1188" s="2"/>
    </row>
    <row r="1189" spans="1:4" x14ac:dyDescent="0.25">
      <c r="A1189" s="2"/>
      <c r="B1189" s="2"/>
      <c r="C1189" s="2"/>
      <c r="D1189" s="2"/>
    </row>
    <row r="1190" spans="1:4" x14ac:dyDescent="0.25">
      <c r="A1190" s="2"/>
      <c r="B1190" s="2"/>
      <c r="C1190" s="2"/>
      <c r="D1190" s="2"/>
    </row>
    <row r="1191" spans="1:4" x14ac:dyDescent="0.25">
      <c r="A1191" s="2"/>
      <c r="B1191" s="2"/>
      <c r="C1191" s="2"/>
      <c r="D1191" s="2"/>
    </row>
    <row r="1192" spans="1:4" x14ac:dyDescent="0.25">
      <c r="A1192" s="2"/>
      <c r="B1192" s="2"/>
      <c r="C1192" s="2"/>
      <c r="D1192" s="2"/>
    </row>
    <row r="1193" spans="1:4" x14ac:dyDescent="0.25">
      <c r="A1193" s="2"/>
      <c r="B1193" s="2"/>
      <c r="C1193" s="2"/>
      <c r="D1193" s="2"/>
    </row>
    <row r="1194" spans="1:4" x14ac:dyDescent="0.25">
      <c r="A1194" s="2"/>
      <c r="B1194" s="2"/>
      <c r="C1194" s="2"/>
      <c r="D1194" s="2"/>
    </row>
    <row r="1195" spans="1:4" x14ac:dyDescent="0.25">
      <c r="A1195" s="2"/>
      <c r="B1195" s="2"/>
      <c r="C1195" s="2"/>
      <c r="D1195" s="2"/>
    </row>
    <row r="1196" spans="1:4" x14ac:dyDescent="0.25">
      <c r="A1196" s="2"/>
      <c r="B1196" s="2"/>
      <c r="C1196" s="2"/>
      <c r="D1196" s="2"/>
    </row>
    <row r="1197" spans="1:4" x14ac:dyDescent="0.25">
      <c r="A1197" s="2"/>
      <c r="B1197" s="2"/>
      <c r="C1197" s="2"/>
      <c r="D1197" s="2"/>
    </row>
    <row r="1198" spans="1:4" x14ac:dyDescent="0.25">
      <c r="A1198" s="2"/>
      <c r="B1198" s="2"/>
      <c r="C1198" s="2"/>
      <c r="D1198" s="2"/>
    </row>
    <row r="1199" spans="1:4" x14ac:dyDescent="0.25">
      <c r="A1199" s="2"/>
      <c r="B1199" s="2"/>
      <c r="C1199" s="2"/>
      <c r="D1199" s="2"/>
    </row>
    <row r="1200" spans="1:4" x14ac:dyDescent="0.25">
      <c r="A1200" s="2"/>
      <c r="B1200" s="2"/>
      <c r="C1200" s="2"/>
      <c r="D1200" s="2"/>
    </row>
    <row r="1201" spans="1:4" x14ac:dyDescent="0.25">
      <c r="A1201" s="2"/>
      <c r="B1201" s="2"/>
      <c r="C1201" s="2"/>
      <c r="D1201" s="2"/>
    </row>
    <row r="1202" spans="1:4" x14ac:dyDescent="0.25">
      <c r="A1202" s="2"/>
      <c r="B1202" s="2"/>
      <c r="C1202" s="2"/>
      <c r="D1202" s="2"/>
    </row>
    <row r="1203" spans="1:4" x14ac:dyDescent="0.25">
      <c r="A1203" s="2"/>
      <c r="B1203" s="2"/>
      <c r="C1203" s="2"/>
      <c r="D1203" s="2"/>
    </row>
    <row r="1204" spans="1:4" x14ac:dyDescent="0.25">
      <c r="A1204" s="2"/>
      <c r="B1204" s="2"/>
      <c r="C1204" s="2"/>
      <c r="D1204" s="2"/>
    </row>
    <row r="1205" spans="1:4" x14ac:dyDescent="0.25">
      <c r="A1205" s="2"/>
      <c r="B1205" s="2"/>
      <c r="C1205" s="2"/>
      <c r="D1205" s="2"/>
    </row>
    <row r="1206" spans="1:4" x14ac:dyDescent="0.25">
      <c r="A1206" s="2"/>
      <c r="B1206" s="2"/>
      <c r="C1206" s="2"/>
      <c r="D1206" s="2"/>
    </row>
    <row r="1207" spans="1:4" x14ac:dyDescent="0.25">
      <c r="A1207" s="2"/>
      <c r="B1207" s="2"/>
      <c r="C1207" s="2"/>
      <c r="D1207" s="2"/>
    </row>
    <row r="1208" spans="1:4" x14ac:dyDescent="0.25">
      <c r="A1208" s="2"/>
      <c r="B1208" s="2"/>
      <c r="C1208" s="2"/>
      <c r="D1208" s="2"/>
    </row>
    <row r="1209" spans="1:4" x14ac:dyDescent="0.25">
      <c r="A1209" s="2"/>
      <c r="B1209" s="2"/>
      <c r="C1209" s="2"/>
      <c r="D1209" s="2"/>
    </row>
    <row r="1210" spans="1:4" x14ac:dyDescent="0.25">
      <c r="A1210" s="2"/>
      <c r="B1210" s="2"/>
      <c r="C1210" s="2"/>
      <c r="D1210" s="2"/>
    </row>
    <row r="1211" spans="1:4" x14ac:dyDescent="0.25">
      <c r="A1211" s="2"/>
      <c r="B1211" s="2"/>
      <c r="C1211" s="2"/>
      <c r="D1211" s="2"/>
    </row>
    <row r="1212" spans="1:4" x14ac:dyDescent="0.25">
      <c r="A1212" s="2"/>
      <c r="B1212" s="2"/>
      <c r="C1212" s="2"/>
      <c r="D1212" s="2"/>
    </row>
    <row r="1213" spans="1:4" x14ac:dyDescent="0.25">
      <c r="A1213" s="2"/>
      <c r="B1213" s="2"/>
      <c r="C1213" s="2"/>
      <c r="D1213" s="2"/>
    </row>
    <row r="1214" spans="1:4" x14ac:dyDescent="0.25">
      <c r="A1214" s="2"/>
      <c r="B1214" s="2"/>
      <c r="C1214" s="2"/>
      <c r="D1214" s="2"/>
    </row>
    <row r="1215" spans="1:4" x14ac:dyDescent="0.25">
      <c r="A1215" s="2"/>
      <c r="B1215" s="2"/>
      <c r="C1215" s="2"/>
      <c r="D1215" s="2"/>
    </row>
    <row r="1216" spans="1:4" x14ac:dyDescent="0.25">
      <c r="A1216" s="2"/>
      <c r="B1216" s="2"/>
      <c r="C1216" s="2"/>
      <c r="D1216" s="2"/>
    </row>
    <row r="1217" spans="1:4" x14ac:dyDescent="0.25">
      <c r="A1217" s="2"/>
      <c r="B1217" s="2"/>
      <c r="C1217" s="2"/>
      <c r="D1217" s="2"/>
    </row>
    <row r="1218" spans="1:4" x14ac:dyDescent="0.25">
      <c r="A1218" s="2"/>
      <c r="B1218" s="2"/>
      <c r="C1218" s="2"/>
      <c r="D1218" s="2"/>
    </row>
    <row r="1219" spans="1:4" x14ac:dyDescent="0.25">
      <c r="A1219" s="2"/>
      <c r="B1219" s="2"/>
      <c r="C1219" s="2"/>
      <c r="D1219" s="2"/>
    </row>
    <row r="1220" spans="1:4" x14ac:dyDescent="0.25">
      <c r="A1220" s="2"/>
      <c r="B1220" s="2"/>
      <c r="C1220" s="2"/>
      <c r="D1220" s="2"/>
    </row>
    <row r="1221" spans="1:4" x14ac:dyDescent="0.25">
      <c r="A1221" s="2"/>
      <c r="B1221" s="2"/>
      <c r="C1221" s="2"/>
      <c r="D1221" s="2"/>
    </row>
    <row r="1222" spans="1:4" x14ac:dyDescent="0.25">
      <c r="A1222" s="2"/>
      <c r="B1222" s="2"/>
      <c r="C1222" s="2"/>
      <c r="D1222" s="2"/>
    </row>
    <row r="1223" spans="1:4" x14ac:dyDescent="0.25">
      <c r="A1223" s="2"/>
      <c r="B1223" s="2"/>
      <c r="C1223" s="2"/>
      <c r="D1223" s="2"/>
    </row>
    <row r="1224" spans="1:4" x14ac:dyDescent="0.25">
      <c r="A1224" s="2"/>
      <c r="B1224" s="2"/>
      <c r="C1224" s="2"/>
      <c r="D1224" s="2"/>
    </row>
    <row r="1225" spans="1:4" x14ac:dyDescent="0.25">
      <c r="A1225" s="2"/>
      <c r="B1225" s="2"/>
      <c r="C1225" s="2"/>
      <c r="D1225" s="2"/>
    </row>
    <row r="1226" spans="1:4" x14ac:dyDescent="0.25">
      <c r="A1226" s="2"/>
      <c r="B1226" s="2"/>
      <c r="C1226" s="2"/>
      <c r="D1226" s="2"/>
    </row>
    <row r="1227" spans="1:4" x14ac:dyDescent="0.25">
      <c r="A1227" s="2"/>
      <c r="B1227" s="2"/>
      <c r="C1227" s="2"/>
      <c r="D1227" s="2"/>
    </row>
    <row r="1228" spans="1:4" x14ac:dyDescent="0.25">
      <c r="A1228" s="2"/>
      <c r="B1228" s="2"/>
      <c r="C1228" s="2"/>
      <c r="D1228" s="2"/>
    </row>
    <row r="1229" spans="1:4" x14ac:dyDescent="0.25">
      <c r="A1229" s="2"/>
      <c r="B1229" s="2"/>
      <c r="C1229" s="2"/>
      <c r="D1229" s="2"/>
    </row>
    <row r="1230" spans="1:4" x14ac:dyDescent="0.25">
      <c r="A1230" s="2"/>
      <c r="B1230" s="2"/>
      <c r="C1230" s="2"/>
      <c r="D1230" s="2"/>
    </row>
    <row r="1231" spans="1:4" x14ac:dyDescent="0.25">
      <c r="A1231" s="2"/>
      <c r="B1231" s="2"/>
      <c r="C1231" s="2"/>
      <c r="D1231" s="2"/>
    </row>
    <row r="1232" spans="1:4" x14ac:dyDescent="0.25">
      <c r="A1232" s="2"/>
      <c r="B1232" s="2"/>
      <c r="C1232" s="2"/>
      <c r="D1232" s="2"/>
    </row>
    <row r="1233" spans="1:4" x14ac:dyDescent="0.25">
      <c r="A1233" s="2"/>
      <c r="B1233" s="2"/>
      <c r="C1233" s="2"/>
      <c r="D1233" s="2"/>
    </row>
    <row r="1234" spans="1:4" x14ac:dyDescent="0.25">
      <c r="A1234" s="2"/>
      <c r="B1234" s="2"/>
      <c r="C1234" s="2"/>
      <c r="D1234" s="2"/>
    </row>
    <row r="1235" spans="1:4" x14ac:dyDescent="0.25">
      <c r="A1235" s="2"/>
      <c r="B1235" s="2"/>
      <c r="C1235" s="2"/>
      <c r="D1235" s="2"/>
    </row>
    <row r="1236" spans="1:4" x14ac:dyDescent="0.25">
      <c r="A1236" s="2"/>
      <c r="B1236" s="2"/>
      <c r="C1236" s="2"/>
      <c r="D1236" s="2"/>
    </row>
    <row r="1237" spans="1:4" x14ac:dyDescent="0.25">
      <c r="A1237" s="2"/>
      <c r="B1237" s="2"/>
      <c r="C1237" s="2"/>
      <c r="D1237" s="2"/>
    </row>
    <row r="1238" spans="1:4" x14ac:dyDescent="0.25">
      <c r="A1238" s="2"/>
      <c r="B1238" s="2"/>
      <c r="C1238" s="2"/>
      <c r="D1238" s="2"/>
    </row>
    <row r="1239" spans="1:4" x14ac:dyDescent="0.25">
      <c r="A1239" s="2"/>
      <c r="B1239" s="2"/>
      <c r="C1239" s="2"/>
      <c r="D1239" s="2"/>
    </row>
    <row r="1240" spans="1:4" x14ac:dyDescent="0.25">
      <c r="A1240" s="2"/>
      <c r="B1240" s="2"/>
      <c r="C1240" s="2"/>
      <c r="D1240" s="2"/>
    </row>
    <row r="1241" spans="1:4" x14ac:dyDescent="0.25">
      <c r="A1241" s="2"/>
      <c r="B1241" s="2"/>
      <c r="C1241" s="2"/>
      <c r="D1241" s="2"/>
    </row>
    <row r="1242" spans="1:4" x14ac:dyDescent="0.25">
      <c r="A1242" s="2"/>
      <c r="B1242" s="2"/>
      <c r="C1242" s="2"/>
      <c r="D1242" s="2"/>
    </row>
    <row r="1243" spans="1:4" x14ac:dyDescent="0.25">
      <c r="A1243" s="2"/>
      <c r="B1243" s="2"/>
      <c r="C1243" s="2"/>
      <c r="D1243" s="2"/>
    </row>
    <row r="1244" spans="1:4" x14ac:dyDescent="0.25">
      <c r="A1244" s="2"/>
      <c r="B1244" s="2"/>
      <c r="C1244" s="2"/>
      <c r="D1244" s="2"/>
    </row>
    <row r="1245" spans="1:4" x14ac:dyDescent="0.25">
      <c r="A1245" s="2"/>
      <c r="B1245" s="2"/>
      <c r="C1245" s="2"/>
      <c r="D1245" s="2"/>
    </row>
    <row r="1246" spans="1:4" x14ac:dyDescent="0.25">
      <c r="A1246" s="2"/>
      <c r="B1246" s="2"/>
      <c r="C1246" s="2"/>
      <c r="D1246" s="2"/>
    </row>
    <row r="1247" spans="1:4" x14ac:dyDescent="0.25">
      <c r="A1247" s="2"/>
      <c r="B1247" s="2"/>
      <c r="C1247" s="2"/>
      <c r="D1247" s="2"/>
    </row>
    <row r="1248" spans="1:4" x14ac:dyDescent="0.25">
      <c r="A1248" s="2"/>
      <c r="B1248" s="2"/>
      <c r="C1248" s="2"/>
      <c r="D1248" s="2"/>
    </row>
    <row r="1249" spans="1:4" x14ac:dyDescent="0.25">
      <c r="A1249" s="2"/>
      <c r="B1249" s="2"/>
      <c r="C1249" s="2"/>
      <c r="D1249" s="2"/>
    </row>
    <row r="1250" spans="1:4" x14ac:dyDescent="0.25">
      <c r="A1250" s="2"/>
      <c r="B1250" s="2"/>
      <c r="C1250" s="2"/>
      <c r="D1250" s="2"/>
    </row>
    <row r="1251" spans="1:4" x14ac:dyDescent="0.25">
      <c r="A1251" s="2"/>
      <c r="B1251" s="2"/>
      <c r="C1251" s="2"/>
      <c r="D1251" s="2"/>
    </row>
    <row r="1252" spans="1:4" x14ac:dyDescent="0.25">
      <c r="A1252" s="2"/>
      <c r="B1252" s="2"/>
      <c r="C1252" s="2"/>
      <c r="D1252" s="2"/>
    </row>
    <row r="1253" spans="1:4" x14ac:dyDescent="0.25">
      <c r="A1253" s="2"/>
      <c r="B1253" s="2"/>
      <c r="C1253" s="2"/>
      <c r="D1253" s="2"/>
    </row>
    <row r="1254" spans="1:4" x14ac:dyDescent="0.25">
      <c r="A1254" s="2"/>
      <c r="B1254" s="2"/>
      <c r="C1254" s="2"/>
      <c r="D1254" s="2"/>
    </row>
    <row r="1255" spans="1:4" x14ac:dyDescent="0.25">
      <c r="A1255" s="2"/>
      <c r="B1255" s="2"/>
      <c r="C1255" s="2"/>
      <c r="D1255" s="2"/>
    </row>
    <row r="1256" spans="1:4" x14ac:dyDescent="0.25">
      <c r="A1256" s="2"/>
      <c r="B1256" s="2"/>
      <c r="C1256" s="2"/>
      <c r="D1256" s="2"/>
    </row>
    <row r="1257" spans="1:4" x14ac:dyDescent="0.25">
      <c r="A1257" s="2"/>
      <c r="B1257" s="2"/>
      <c r="C1257" s="2"/>
      <c r="D1257" s="2"/>
    </row>
    <row r="1258" spans="1:4" x14ac:dyDescent="0.25">
      <c r="A1258" s="2"/>
      <c r="B1258" s="2"/>
      <c r="C1258" s="2"/>
      <c r="D1258" s="2"/>
    </row>
    <row r="1259" spans="1:4" x14ac:dyDescent="0.25">
      <c r="A1259" s="2"/>
      <c r="B1259" s="2"/>
      <c r="C1259" s="2"/>
      <c r="D1259" s="2"/>
    </row>
    <row r="1260" spans="1:4" x14ac:dyDescent="0.25">
      <c r="A1260" s="2"/>
      <c r="B1260" s="2"/>
      <c r="C1260" s="2"/>
      <c r="D1260" s="2"/>
    </row>
    <row r="1261" spans="1:4" x14ac:dyDescent="0.25">
      <c r="A1261" s="2"/>
      <c r="B1261" s="2"/>
      <c r="C1261" s="2"/>
      <c r="D1261" s="2"/>
    </row>
    <row r="1262" spans="1:4" x14ac:dyDescent="0.25">
      <c r="A1262" s="2"/>
      <c r="B1262" s="2"/>
      <c r="C1262" s="2"/>
      <c r="D1262" s="2"/>
    </row>
    <row r="1263" spans="1:4" x14ac:dyDescent="0.25">
      <c r="A1263" s="2"/>
      <c r="B1263" s="2"/>
      <c r="C1263" s="2"/>
      <c r="D1263" s="2"/>
    </row>
    <row r="1264" spans="1:4" x14ac:dyDescent="0.25">
      <c r="A1264" s="2"/>
      <c r="B1264" s="2"/>
      <c r="C1264" s="2"/>
      <c r="D1264" s="2"/>
    </row>
    <row r="1265" spans="1:4" x14ac:dyDescent="0.25">
      <c r="A1265" s="2"/>
      <c r="B1265" s="2"/>
      <c r="C1265" s="2"/>
      <c r="D1265" s="2"/>
    </row>
    <row r="1266" spans="1:4" x14ac:dyDescent="0.25">
      <c r="A1266" s="2"/>
      <c r="B1266" s="2"/>
      <c r="C1266" s="2"/>
      <c r="D1266" s="2"/>
    </row>
    <row r="1267" spans="1:4" x14ac:dyDescent="0.25">
      <c r="A1267" s="2"/>
      <c r="B1267" s="2"/>
      <c r="C1267" s="2"/>
      <c r="D1267" s="2"/>
    </row>
    <row r="1268" spans="1:4" x14ac:dyDescent="0.25">
      <c r="A1268" s="2"/>
      <c r="B1268" s="2"/>
      <c r="C1268" s="2"/>
      <c r="D1268" s="2"/>
    </row>
    <row r="1269" spans="1:4" x14ac:dyDescent="0.25">
      <c r="A1269" s="2"/>
      <c r="B1269" s="2"/>
      <c r="C1269" s="2"/>
      <c r="D1269" s="2"/>
    </row>
    <row r="1270" spans="1:4" x14ac:dyDescent="0.25">
      <c r="A1270" s="2"/>
      <c r="B1270" s="2"/>
      <c r="C1270" s="2"/>
      <c r="D1270" s="2"/>
    </row>
    <row r="1271" spans="1:4" x14ac:dyDescent="0.25">
      <c r="A1271" s="2"/>
      <c r="B1271" s="2"/>
      <c r="C1271" s="2"/>
      <c r="D1271" s="2"/>
    </row>
    <row r="1272" spans="1:4" x14ac:dyDescent="0.25">
      <c r="A1272" s="2"/>
      <c r="B1272" s="2"/>
      <c r="C1272" s="2"/>
      <c r="D1272" s="2"/>
    </row>
    <row r="1273" spans="1:4" x14ac:dyDescent="0.25">
      <c r="A1273" s="2"/>
      <c r="B1273" s="2"/>
      <c r="C1273" s="2"/>
      <c r="D1273" s="2"/>
    </row>
    <row r="1274" spans="1:4" x14ac:dyDescent="0.25">
      <c r="A1274" s="2"/>
      <c r="B1274" s="2"/>
      <c r="C1274" s="2"/>
      <c r="D1274" s="2"/>
    </row>
    <row r="1275" spans="1:4" x14ac:dyDescent="0.25">
      <c r="A1275" s="2"/>
      <c r="B1275" s="2"/>
      <c r="C1275" s="2"/>
      <c r="D1275" s="2"/>
    </row>
    <row r="1276" spans="1:4" x14ac:dyDescent="0.25">
      <c r="A1276" s="2"/>
      <c r="B1276" s="2"/>
      <c r="C1276" s="2"/>
      <c r="D1276" s="2"/>
    </row>
    <row r="1277" spans="1:4" x14ac:dyDescent="0.25">
      <c r="A1277" s="2"/>
      <c r="B1277" s="2"/>
      <c r="C1277" s="2"/>
      <c r="D1277" s="2"/>
    </row>
    <row r="1278" spans="1:4" x14ac:dyDescent="0.25">
      <c r="A1278" s="2"/>
      <c r="B1278" s="2"/>
      <c r="C1278" s="2"/>
      <c r="D1278" s="2"/>
    </row>
    <row r="1279" spans="1:4" x14ac:dyDescent="0.25">
      <c r="A1279" s="2"/>
      <c r="B1279" s="2"/>
      <c r="C1279" s="2"/>
      <c r="D1279" s="2"/>
    </row>
    <row r="1280" spans="1:4" x14ac:dyDescent="0.25">
      <c r="A1280" s="2"/>
      <c r="B1280" s="2"/>
      <c r="C1280" s="2"/>
      <c r="D1280" s="2"/>
    </row>
    <row r="1281" spans="1:4" x14ac:dyDescent="0.25">
      <c r="A1281" s="2"/>
      <c r="B1281" s="2"/>
      <c r="C1281" s="2"/>
      <c r="D1281" s="2"/>
    </row>
    <row r="1282" spans="1:4" x14ac:dyDescent="0.25">
      <c r="A1282" s="2"/>
      <c r="B1282" s="2"/>
      <c r="C1282" s="2"/>
      <c r="D1282" s="2"/>
    </row>
    <row r="1283" spans="1:4" x14ac:dyDescent="0.25">
      <c r="A1283" s="2"/>
      <c r="B1283" s="2"/>
      <c r="C1283" s="2"/>
      <c r="D1283" s="2"/>
    </row>
    <row r="1284" spans="1:4" x14ac:dyDescent="0.25">
      <c r="A1284" s="2"/>
      <c r="B1284" s="2"/>
      <c r="C1284" s="2"/>
      <c r="D1284" s="2"/>
    </row>
    <row r="1285" spans="1:4" x14ac:dyDescent="0.25">
      <c r="A1285" s="2"/>
      <c r="B1285" s="2"/>
      <c r="C1285" s="2"/>
      <c r="D1285" s="2"/>
    </row>
    <row r="1286" spans="1:4" x14ac:dyDescent="0.25">
      <c r="A1286" s="2"/>
      <c r="B1286" s="2"/>
      <c r="C1286" s="2"/>
      <c r="D1286" s="2"/>
    </row>
    <row r="1287" spans="1:4" x14ac:dyDescent="0.25">
      <c r="A1287" s="2"/>
      <c r="B1287" s="2"/>
      <c r="C1287" s="2"/>
      <c r="D1287" s="2"/>
    </row>
    <row r="1288" spans="1:4" x14ac:dyDescent="0.25">
      <c r="A1288" s="2"/>
      <c r="B1288" s="2"/>
      <c r="C1288" s="2"/>
      <c r="D1288" s="2"/>
    </row>
    <row r="1289" spans="1:4" x14ac:dyDescent="0.25">
      <c r="A1289" s="2"/>
      <c r="B1289" s="2"/>
      <c r="C1289" s="2"/>
      <c r="D1289" s="2"/>
    </row>
    <row r="1290" spans="1:4" x14ac:dyDescent="0.25">
      <c r="A1290" s="2"/>
      <c r="B1290" s="2"/>
      <c r="C1290" s="2"/>
      <c r="D1290" s="2"/>
    </row>
    <row r="1291" spans="1:4" x14ac:dyDescent="0.25">
      <c r="A1291" s="2"/>
      <c r="B1291" s="2"/>
      <c r="C1291" s="2"/>
      <c r="D1291" s="2"/>
    </row>
    <row r="1292" spans="1:4" x14ac:dyDescent="0.25">
      <c r="A1292" s="2"/>
      <c r="B1292" s="2"/>
      <c r="C1292" s="2"/>
      <c r="D1292" s="2"/>
    </row>
    <row r="1293" spans="1:4" x14ac:dyDescent="0.25">
      <c r="A1293" s="2"/>
      <c r="B1293" s="2"/>
      <c r="C1293" s="2"/>
      <c r="D1293" s="2"/>
    </row>
    <row r="1294" spans="1:4" x14ac:dyDescent="0.25">
      <c r="A1294" s="2"/>
      <c r="B1294" s="2"/>
      <c r="C1294" s="2"/>
      <c r="D1294" s="2"/>
    </row>
    <row r="1295" spans="1:4" x14ac:dyDescent="0.25">
      <c r="A1295" s="2"/>
      <c r="B1295" s="2"/>
      <c r="C1295" s="2"/>
      <c r="D1295" s="2"/>
    </row>
    <row r="1296" spans="1:4" x14ac:dyDescent="0.25">
      <c r="A1296" s="2"/>
      <c r="B1296" s="2"/>
      <c r="C1296" s="2"/>
      <c r="D1296" s="2"/>
    </row>
    <row r="1297" spans="1:4" x14ac:dyDescent="0.25">
      <c r="A1297" s="2"/>
      <c r="B1297" s="2"/>
      <c r="C1297" s="2"/>
      <c r="D1297" s="2"/>
    </row>
    <row r="1298" spans="1:4" x14ac:dyDescent="0.25">
      <c r="A1298" s="2"/>
      <c r="B1298" s="2"/>
      <c r="C1298" s="2"/>
      <c r="D1298" s="2"/>
    </row>
    <row r="1299" spans="1:4" x14ac:dyDescent="0.25">
      <c r="A1299" s="2"/>
      <c r="B1299" s="2"/>
      <c r="C1299" s="2"/>
      <c r="D1299" s="2"/>
    </row>
    <row r="1300" spans="1:4" x14ac:dyDescent="0.25">
      <c r="A1300" s="2"/>
      <c r="B1300" s="2"/>
      <c r="C1300" s="2"/>
      <c r="D1300" s="2"/>
    </row>
    <row r="1301" spans="1:4" x14ac:dyDescent="0.25">
      <c r="A1301" s="2"/>
      <c r="B1301" s="2"/>
      <c r="C1301" s="2"/>
      <c r="D1301" s="2"/>
    </row>
    <row r="1302" spans="1:4" x14ac:dyDescent="0.25">
      <c r="A1302" s="2"/>
      <c r="B1302" s="2"/>
      <c r="C1302" s="2"/>
      <c r="D1302" s="2"/>
    </row>
    <row r="1303" spans="1:4" x14ac:dyDescent="0.25">
      <c r="A1303" s="2"/>
      <c r="B1303" s="2"/>
      <c r="C1303" s="2"/>
      <c r="D1303" s="2"/>
    </row>
    <row r="1304" spans="1:4" x14ac:dyDescent="0.25">
      <c r="A1304" s="2"/>
      <c r="B1304" s="2"/>
      <c r="C1304" s="2"/>
      <c r="D1304" s="2"/>
    </row>
    <row r="1305" spans="1:4" x14ac:dyDescent="0.25">
      <c r="A1305" s="2"/>
      <c r="B1305" s="2"/>
      <c r="C1305" s="2"/>
      <c r="D1305" s="2"/>
    </row>
    <row r="1306" spans="1:4" x14ac:dyDescent="0.25">
      <c r="A1306" s="2"/>
      <c r="B1306" s="2"/>
      <c r="C1306" s="2"/>
      <c r="D1306" s="2"/>
    </row>
    <row r="1307" spans="1:4" x14ac:dyDescent="0.25">
      <c r="A1307" s="2"/>
      <c r="B1307" s="2"/>
      <c r="C1307" s="2"/>
      <c r="D1307" s="2"/>
    </row>
    <row r="1308" spans="1:4" x14ac:dyDescent="0.25">
      <c r="A1308" s="2"/>
      <c r="B1308" s="2"/>
      <c r="C1308" s="2"/>
      <c r="D1308" s="2"/>
    </row>
    <row r="1309" spans="1:4" x14ac:dyDescent="0.25">
      <c r="A1309" s="2"/>
      <c r="B1309" s="2"/>
      <c r="C1309" s="2"/>
      <c r="D1309" s="2"/>
    </row>
    <row r="1310" spans="1:4" x14ac:dyDescent="0.25">
      <c r="A1310" s="2"/>
      <c r="B1310" s="2"/>
      <c r="C1310" s="2"/>
      <c r="D1310" s="2"/>
    </row>
    <row r="1311" spans="1:4" x14ac:dyDescent="0.25">
      <c r="A1311" s="2"/>
      <c r="B1311" s="2"/>
      <c r="C1311" s="2"/>
      <c r="D1311" s="2"/>
    </row>
    <row r="1312" spans="1:4" x14ac:dyDescent="0.25">
      <c r="A1312" s="2"/>
      <c r="B1312" s="2"/>
      <c r="C1312" s="2"/>
      <c r="D1312" s="2"/>
    </row>
    <row r="1313" spans="1:4" x14ac:dyDescent="0.25">
      <c r="A1313" s="2"/>
      <c r="B1313" s="2"/>
      <c r="C1313" s="2"/>
      <c r="D1313" s="2"/>
    </row>
    <row r="1314" spans="1:4" x14ac:dyDescent="0.25">
      <c r="A1314" s="2"/>
      <c r="B1314" s="2"/>
      <c r="C1314" s="2"/>
      <c r="D1314" s="2"/>
    </row>
    <row r="1315" spans="1:4" x14ac:dyDescent="0.25">
      <c r="A1315" s="2"/>
      <c r="B1315" s="2"/>
      <c r="C1315" s="2"/>
      <c r="D1315" s="2"/>
    </row>
    <row r="1316" spans="1:4" x14ac:dyDescent="0.25">
      <c r="A1316" s="2"/>
      <c r="B1316" s="2"/>
      <c r="C1316" s="2"/>
      <c r="D1316" s="2"/>
    </row>
    <row r="1317" spans="1:4" x14ac:dyDescent="0.25">
      <c r="A1317" s="2"/>
      <c r="B1317" s="2"/>
      <c r="C1317" s="2"/>
      <c r="D1317" s="2"/>
    </row>
    <row r="1318" spans="1:4" x14ac:dyDescent="0.25">
      <c r="A1318" s="2"/>
      <c r="B1318" s="2"/>
      <c r="C1318" s="2"/>
      <c r="D1318" s="2"/>
    </row>
    <row r="1319" spans="1:4" x14ac:dyDescent="0.25">
      <c r="A1319" s="2"/>
      <c r="B1319" s="2"/>
      <c r="C1319" s="2"/>
      <c r="D1319" s="2"/>
    </row>
  </sheetData>
  <sheetProtection password="D8CF" sheet="1" objects="1" scenarios="1" selectLockedCells="1"/>
  <mergeCells count="5">
    <mergeCell ref="A1:D1"/>
    <mergeCell ref="A2:D2"/>
    <mergeCell ref="A4:A5"/>
    <mergeCell ref="A497:D497"/>
    <mergeCell ref="A3:D3"/>
  </mergeCells>
  <dataValidations count="3">
    <dataValidation type="decimal" allowBlank="1" showInputMessage="1" showErrorMessage="1" error="Debe estar comprendido entre_x000a_1 MJ/m² y 10.000 MJ/m²" sqref="B487:B496">
      <formula1>1</formula1>
      <formula2>10000</formula2>
    </dataValidation>
    <dataValidation type="list" allowBlank="1" showInputMessage="1" showErrorMessage="1" sqref="C487:C496">
      <formula1>$C$499:$C$501</formula1>
    </dataValidation>
    <dataValidation type="list" allowBlank="1" showInputMessage="1" showErrorMessage="1" sqref="D487:D496">
      <formula1>$D$499:$D$502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40</vt:i4>
      </vt:variant>
    </vt:vector>
  </HeadingPairs>
  <TitlesOfParts>
    <vt:vector size="51" baseType="lpstr">
      <vt:lpstr>Almacén Heterogéneo</vt:lpstr>
      <vt:lpstr>Almacén Homogéneo</vt:lpstr>
      <vt:lpstr>Cuadro Auxiliar CRAEH</vt:lpstr>
      <vt:lpstr>(5) Densidad Carga de Fuego</vt:lpstr>
      <vt:lpstr>(20) Densidad Carga de Fuego</vt:lpstr>
      <vt:lpstr>(35) Densidad Carga de Fuego</vt:lpstr>
      <vt:lpstr>Tabla 1.1 RSCIEI</vt:lpstr>
      <vt:lpstr>Tabla 1.2 RSCIEI</vt:lpstr>
      <vt:lpstr>Tabla 1.2 Fab&amp;Venta</vt:lpstr>
      <vt:lpstr>Tabla 1.2 Almcto</vt:lpstr>
      <vt:lpstr>Tabla 1.4 RSCIEI</vt:lpstr>
      <vt:lpstr>'Almacén Heterogéneo'!Altura</vt:lpstr>
      <vt:lpstr>'Almacén Homogéneo'!Altura</vt:lpstr>
      <vt:lpstr>'Almacén Heterogéneo'!Carga</vt:lpstr>
      <vt:lpstr>'Almacén Homogéneo'!Carga</vt:lpstr>
      <vt:lpstr>'(20) Densidad Carga de Fuego'!CargaTotal</vt:lpstr>
      <vt:lpstr>'(35) Densidad Carga de Fuego'!CargaTotal</vt:lpstr>
      <vt:lpstr>'(5) Densidad Carga de Fuego'!CargaTotal</vt:lpstr>
      <vt:lpstr>'Almacén Homogéneo'!Ci</vt:lpstr>
      <vt:lpstr>CiElegido</vt:lpstr>
      <vt:lpstr>'Almacén Heterogéneo'!Densidad</vt:lpstr>
      <vt:lpstr>'Almacén Homogéneo'!Densidad</vt:lpstr>
      <vt:lpstr>'(20) Densidad Carga de Fuego'!DensidadTotal</vt:lpstr>
      <vt:lpstr>'(35) Densidad Carga de Fuego'!DensidadTotal</vt:lpstr>
      <vt:lpstr>'(5) Densidad Carga de Fuego'!DensidadTotal</vt:lpstr>
      <vt:lpstr>'Almacén Homogéneo'!Epigrafe</vt:lpstr>
      <vt:lpstr>'Almacén Homogéneo'!espaciolibre</vt:lpstr>
      <vt:lpstr>'Almacén Homogéneo'!Estandar</vt:lpstr>
      <vt:lpstr>'Almacén Homogéneo'!ka</vt:lpstr>
      <vt:lpstr>'Almacén Homogéneo'!kafijo</vt:lpstr>
      <vt:lpstr>'Almacén Homogéneo'!kf</vt:lpstr>
      <vt:lpstr>'Almacén Homogéneo'!NivelRiesgo</vt:lpstr>
      <vt:lpstr>'Almacén Homogéneo'!ocupacionplanta</vt:lpstr>
      <vt:lpstr>'Almacén Homogéneo'!qv</vt:lpstr>
      <vt:lpstr>'Almacén Homogéneo'!Ra</vt:lpstr>
      <vt:lpstr>'Almacén Heterogéneo'!Superficie</vt:lpstr>
      <vt:lpstr>'Almacén Homogéneo'!Superficie</vt:lpstr>
      <vt:lpstr>'(20) Densidad Carga de Fuego'!SuperficieSector</vt:lpstr>
      <vt:lpstr>'(35) Densidad Carga de Fuego'!SuperficieSector</vt:lpstr>
      <vt:lpstr>'(5) Densidad Carga de Fuego'!SuperficieSector</vt:lpstr>
      <vt:lpstr>'Almacén Heterogéneo'!UsoComercial</vt:lpstr>
      <vt:lpstr>'Almacén Homogéneo'!UsoComercial</vt:lpstr>
      <vt:lpstr>'Almacén Heterogéneo'!Volumen</vt:lpstr>
      <vt:lpstr>'Almacén Homogéneo'!Volumen</vt:lpstr>
      <vt:lpstr>Vproducto</vt:lpstr>
      <vt:lpstr>'Almacén Heterogéneo'!Vriesgoalto</vt:lpstr>
      <vt:lpstr>'Almacén Homogéneo'!Vriesgoalto</vt:lpstr>
      <vt:lpstr>'Almacén Heterogéneo'!Vriesgobajo</vt:lpstr>
      <vt:lpstr>'Almacén Homogéneo'!Vriesgobajo</vt:lpstr>
      <vt:lpstr>'Almacén Heterogéneo'!Vriesgomedio</vt:lpstr>
      <vt:lpstr>'Almacén Homogéneo'!Vriesgomedio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axcis</dc:creator>
  <cp:lastModifiedBy>axcis</cp:lastModifiedBy>
  <cp:lastPrinted>2019-03-21T19:58:13Z</cp:lastPrinted>
  <dcterms:created xsi:type="dcterms:W3CDTF">2016-07-28T22:26:43Z</dcterms:created>
  <dcterms:modified xsi:type="dcterms:W3CDTF">2021-12-10T23:11:36Z</dcterms:modified>
</cp:coreProperties>
</file>